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686" firstSheet="6" activeTab="11"/>
  </bookViews>
  <sheets>
    <sheet name="morbilidad por prestadores" sheetId="1" r:id="rId1"/>
    <sheet name="morbilidad mujer por prestador" sheetId="2" r:id="rId2"/>
    <sheet name="Cap20mujeresedad" sheetId="3" r:id="rId3"/>
    <sheet name="Cap20hombrestot" sheetId="4" r:id="rId4"/>
    <sheet name="Cap20hombreedad" sheetId="5" r:id="rId5"/>
    <sheet name="Cap20total" sheetId="6" state="hidden" r:id="rId6"/>
    <sheet name="20patologíasfem" sheetId="7" r:id="rId7"/>
    <sheet name="20patologíasmas" sheetId="8" r:id="rId8"/>
    <sheet name="listacondensadafem" sheetId="9" state="hidden" r:id="rId9"/>
    <sheet name="listacondenfemxtasa" sheetId="10" r:id="rId10"/>
    <sheet name="listacondensadamasc" sheetId="11" state="hidden" r:id="rId11"/>
    <sheet name="listacondmascxtasa" sheetId="12" r:id="rId12"/>
  </sheets>
  <definedNames>
    <definedName name="_xlnm.Print_Area" localSheetId="6">'20patologíasfem'!$C$4:$I$51</definedName>
    <definedName name="_xlnm.Print_Area" localSheetId="7">'20patologíasmas'!$B$4:$G$50</definedName>
    <definedName name="_xlnm.Print_Area" localSheetId="4">'Cap20hombreedad'!$B$27:$Q$54</definedName>
    <definedName name="_xlnm.Print_Area" localSheetId="3">'Cap20hombrestot'!$B$27:$Q$53</definedName>
    <definedName name="_xlnm.Print_Area" localSheetId="2">'Cap20mujeresedad'!$A$28:$P$55</definedName>
    <definedName name="_xlnm.Print_Area" localSheetId="9">'listacondenfemxtasa'!$B$2:$X$68</definedName>
    <definedName name="_xlnm.Print_Area" localSheetId="8">'listacondensadafem'!#REF!</definedName>
    <definedName name="_xlnm.Print_Area" localSheetId="10">'listacondensadamasc'!$B$1:$K$1</definedName>
    <definedName name="_xlnm.Print_Area" localSheetId="11">'listacondmascxtasa'!$B$1:$X$63</definedName>
    <definedName name="_xlnm.Print_Area" localSheetId="1">'morbilidad mujer por prestador'!$B$29:$I$55</definedName>
    <definedName name="_xlnm.Print_Area" localSheetId="0">'morbilidad por prestadores'!$B$29:$I$55</definedName>
  </definedNames>
  <calcPr fullCalcOnLoad="1"/>
</workbook>
</file>

<file path=xl/sharedStrings.xml><?xml version="1.0" encoding="utf-8"?>
<sst xmlns="http://schemas.openxmlformats.org/spreadsheetml/2006/main" count="1878" uniqueCount="321">
  <si>
    <t>Femenino</t>
  </si>
  <si>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</si>
  <si>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</si>
  <si>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</si>
  <si>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</si>
  <si>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</si>
  <si>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</si>
  <si>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</si>
  <si>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</si>
  <si>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</si>
  <si>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</si>
  <si>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</si>
  <si>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</si>
  <si>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</si>
  <si>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</si>
  <si>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</si>
  <si>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</si>
  <si>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</si>
  <si>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</si>
  <si>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</si>
  <si>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</si>
  <si>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</si>
  <si>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</si>
  <si>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</si>
  <si>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</si>
  <si>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</si>
  <si>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</si>
  <si>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</si>
  <si>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</si>
  <si>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</si>
  <si>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</si>
  <si>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</si>
  <si>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</si>
  <si>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</si>
  <si>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</si>
  <si>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</si>
  <si>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</si>
  <si>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</si>
  <si>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</si>
  <si>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</si>
  <si>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</si>
  <si>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</si>
  <si>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</si>
  <si>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</si>
  <si>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</si>
  <si>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</si>
  <si>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</si>
  <si>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</si>
  <si>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</si>
  <si>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</si>
  <si>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D-Capítulo21Prestadorsexomas</t>
  </si>
  <si>
    <t>D-Capítulo21sexoedadfem</t>
  </si>
  <si>
    <t>D-Capítulo21sexoedadmas</t>
  </si>
  <si>
    <t>D-Capítulo21Prestadores</t>
  </si>
  <si>
    <t>Numero Egresos</t>
  </si>
  <si>
    <t>A00-A09</t>
  </si>
  <si>
    <t>Enfermedades infecciosas intestinales</t>
  </si>
  <si>
    <t>C00-C97</t>
  </si>
  <si>
    <t>Tumores malignos</t>
  </si>
  <si>
    <t>D24</t>
  </si>
  <si>
    <t>Tu benigno de la mama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</si>
  <si>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</si>
  <si>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</si>
  <si>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</si>
  <si>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</si>
  <si>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</si>
  <si>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</si>
  <si>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</si>
  <si>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</si>
  <si>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</si>
  <si>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</si>
  <si>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</si>
  <si>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</si>
  <si>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</si>
  <si>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</si>
  <si>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</si>
  <si>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Enf.crónicas de las amigdalas y adenoides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</si>
  <si>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</si>
  <si>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</si>
  <si>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</si>
  <si>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</si>
  <si>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</si>
  <si>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</si>
  <si>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</si>
  <si>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</si>
  <si>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</si>
  <si>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</si>
  <si>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</si>
  <si>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</si>
  <si>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</si>
  <si>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</si>
  <si>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</si>
  <si>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</si>
  <si>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</si>
  <si>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</si>
  <si>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</si>
  <si>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</si>
  <si>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</si>
  <si>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</si>
  <si>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</si>
  <si>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</si>
  <si>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</si>
  <si>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</si>
  <si>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</si>
  <si>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</si>
  <si>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</si>
  <si>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</si>
  <si>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</si>
  <si>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</si>
  <si>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</si>
  <si>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P00-P96</t>
  </si>
  <si>
    <t>Ciertas afecciones originadas en el período perinatal</t>
  </si>
  <si>
    <t>Q00-Q99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</si>
  <si>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</si>
  <si>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</si>
  <si>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</si>
  <si>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</si>
  <si>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</si>
  <si>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</si>
  <si>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</si>
  <si>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</si>
  <si>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</si>
  <si>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</si>
  <si>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</si>
  <si>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</si>
  <si>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</si>
  <si>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</si>
  <si>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</si>
  <si>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Tu maligno del colon</t>
  </si>
  <si>
    <t>C50</t>
  </si>
  <si>
    <t>Tu maligno de la mama</t>
  </si>
  <si>
    <t>C53</t>
  </si>
  <si>
    <t>Tu maligno del cuello uterino</t>
  </si>
  <si>
    <t>C56</t>
  </si>
  <si>
    <t>Tu maligno de ovario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</si>
  <si>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</si>
  <si>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</si>
  <si>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</si>
  <si>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</si>
  <si>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</si>
  <si>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</si>
  <si>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</si>
  <si>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</si>
  <si>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Enf. de los dientes y estructuras de sostén</t>
  </si>
  <si>
    <t>Otros trast. de los discos intervertebrales</t>
  </si>
  <si>
    <t>N00-N39</t>
  </si>
  <si>
    <t>R00-R99</t>
  </si>
  <si>
    <t>Síntomas, signos y hallazgos anormales y de laboratorio no clasificados en otra parte</t>
  </si>
  <si>
    <t>Z30</t>
  </si>
  <si>
    <t>I00-I51, excepto I46</t>
  </si>
  <si>
    <t>I20-I25</t>
  </si>
  <si>
    <t>Enfermedades isquémicas del corazón</t>
  </si>
  <si>
    <t>A00-Z99</t>
  </si>
  <si>
    <t>Infecciones respiratorias agudas vías aereas superiores</t>
  </si>
  <si>
    <t>C15</t>
  </si>
  <si>
    <t>Tu maligno del estómago</t>
  </si>
  <si>
    <t>C19-C21</t>
  </si>
  <si>
    <t>Tu m. Rectosigmoideo, recto y ano</t>
  </si>
  <si>
    <t>C23</t>
  </si>
  <si>
    <t>Tu maligno de la vesícula biliar</t>
  </si>
  <si>
    <t>C33-C34</t>
  </si>
  <si>
    <t>Tu m. Tráquea, bronquios y pulmón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</si>
  <si>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</si>
  <si>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</si>
  <si>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</si>
  <si>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</si>
  <si>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</si>
  <si>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</si>
  <si>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</si>
  <si>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</si>
  <si>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</si>
  <si>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</si>
  <si>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</si>
  <si>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Infecciones respiratorias agudas vías aereas inferiores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</si>
  <si>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</si>
  <si>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</si>
  <si>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</si>
  <si>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</si>
  <si>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</si>
  <si>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</si>
  <si>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Enf. Hipertensivas</t>
  </si>
  <si>
    <t>I10-I15</t>
  </si>
  <si>
    <t>Enf. Reumáticas crónicas del corazón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</si>
  <si>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</si>
  <si>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</si>
  <si>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</si>
  <si>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</si>
  <si>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</si>
  <si>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</si>
  <si>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</si>
  <si>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</si>
  <si>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</si>
  <si>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</si>
  <si>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>&lt; 1</t>
  </si>
  <si>
    <t>TOTAL</t>
  </si>
  <si>
    <t>GRUPOS DE EDAD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</si>
  <si>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</si>
  <si>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</si>
  <si>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</si>
  <si>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</si>
  <si>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</si>
  <si>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</si>
  <si>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</si>
  <si>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Enfermedades de la sangre y de los órganos hematopoyéticos.</t>
  </si>
  <si>
    <t>S. Público de Salud</t>
  </si>
  <si>
    <t>S. Privado de Salud</t>
  </si>
  <si>
    <t>Traumatismos, envenenamientos y otras consecuencias de causas externas</t>
  </si>
  <si>
    <t>Síntomas, signos y hallazgos anormales clínicos y de laboratorio</t>
  </si>
  <si>
    <t>Factores que influyen en el estado de salud y contacto con los s.de salud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</si>
  <si>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</si>
  <si>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</si>
  <si>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</si>
  <si>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</si>
  <si>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</si>
  <si>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</si>
  <si>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</si>
  <si>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</si>
  <si>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</si>
  <si>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</si>
  <si>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Tumor maligno de ovario</t>
  </si>
  <si>
    <t>Tumor maligno del cuello uterino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</si>
  <si>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</si>
  <si>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</si>
  <si>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</si>
  <si>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</si>
  <si>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</si>
  <si>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</si>
  <si>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</si>
  <si>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</si>
  <si>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</si>
  <si>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</si>
  <si>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Tumor maligno rectosigmoideo, recto y ano</t>
  </si>
  <si>
    <t>Tasa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</si>
  <si>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</si>
  <si>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</si>
  <si>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</si>
  <si>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</si>
  <si>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Enfermedades de la sangre y de los órganos hematopoyéticos y ciertos trastornos que afectan el sistema inmuntario</t>
  </si>
  <si>
    <t>Z. Sin Cla</t>
  </si>
  <si>
    <t>Numero Egresos2</t>
  </si>
  <si>
    <t>Códigos CIE-10</t>
  </si>
  <si>
    <t>Tasa por 100.000 mujeres</t>
  </si>
  <si>
    <t>Otras causas</t>
  </si>
  <si>
    <t>Tasa por 100.000 hombres</t>
  </si>
  <si>
    <t>Enf.sist. osteomuscular y tej. Conjuntivo</t>
  </si>
  <si>
    <t>Enfermedades sistema genitourinario</t>
  </si>
  <si>
    <t>mujeres</t>
  </si>
  <si>
    <t>Beneficiarios</t>
  </si>
  <si>
    <t>Tasa de natalidad</t>
  </si>
  <si>
    <t>XXI*</t>
  </si>
  <si>
    <t>* Incluye sólo el código Z30</t>
  </si>
  <si>
    <t>*Incluye sólo código Z30</t>
  </si>
  <si>
    <t>Incluye sólo código Z30</t>
  </si>
  <si>
    <t>00-00</t>
  </si>
  <si>
    <t>Sin clasificar</t>
  </si>
  <si>
    <t>Traumatismos, envenenamientos y causas externas</t>
  </si>
  <si>
    <t>Privado de Salud</t>
  </si>
  <si>
    <t>Publico de Salud</t>
  </si>
  <si>
    <t>Calculado</t>
  </si>
  <si>
    <t>total</t>
  </si>
  <si>
    <t>egresos</t>
  </si>
  <si>
    <t xml:space="preserve">Enfermedad por Virus de la Inmunodeficiencia Humana (VIH) </t>
  </si>
  <si>
    <t>MUJERES</t>
  </si>
  <si>
    <t>HOMBRES</t>
  </si>
  <si>
    <t>Subtotal</t>
  </si>
  <si>
    <t>&gt; 100</t>
  </si>
  <si>
    <t>50 -100</t>
  </si>
  <si>
    <t>&lt; 50</t>
  </si>
  <si>
    <t>Enfermedades Reumáticas crónicas del corazón</t>
  </si>
  <si>
    <t>Tumor maligno tráquea, bronquios y pulmón</t>
  </si>
  <si>
    <t>50 - 100</t>
  </si>
  <si>
    <t>Síntomas, signos y de laboratorio, no clasificados en otra parte</t>
  </si>
  <si>
    <t>Traumatismos, envenenamientos y consecuencias de causas externas</t>
  </si>
  <si>
    <t>Enfermedades de la sangre y de los órganos hematopoyéticos e inmunitario</t>
  </si>
  <si>
    <t>Factores que influyen en el estado de salud y contacto con servicios de salud</t>
  </si>
  <si>
    <t>Enfermedades de la sangre y de los órganos hematopoyéticos e inmuntario</t>
  </si>
  <si>
    <t>N°</t>
  </si>
  <si>
    <t>Causas obstétricas directas (excepto aborto, parto y cesárea)</t>
  </si>
  <si>
    <t>BRIO Egresos 2006</t>
  </si>
  <si>
    <t>MORBILIDAD HOSPITALARIA POR CAUSAS SEGÚN PRESTADORES, AÑO 2006</t>
  </si>
  <si>
    <t>Diferencia partos año 2006 Prestaciones - Egresos</t>
  </si>
  <si>
    <t>Partos 2006</t>
  </si>
  <si>
    <t>MORBILIDAD HOSPITALARIA POR CAUSAS EN MUJERES SEGÚN PRESTADORES, AÑO 2006</t>
  </si>
  <si>
    <t>AÑO 2006</t>
  </si>
  <si>
    <t>D-Capítulo21Prestadorsexofemenino</t>
  </si>
  <si>
    <t>Beneficiarios Año 2006</t>
  </si>
  <si>
    <t>MORBILIDAD HOSPITALARIA POR CAUSAS EN HOMBRES SEGÚN PRESTADORES, AÑO 2006</t>
  </si>
  <si>
    <t>Año 2006</t>
  </si>
  <si>
    <t>Demás causas</t>
  </si>
  <si>
    <t>Tumor maligno rectosigmoídeo, recto y ano</t>
  </si>
  <si>
    <t>S03-T03**</t>
  </si>
  <si>
    <t>Subtotal egresos</t>
  </si>
  <si>
    <t>Tumor maligno de tráquea, bronquios y pulmón</t>
  </si>
  <si>
    <t>Otros trastarnos de los discos intervertebrales</t>
  </si>
  <si>
    <t>Prepucio redundante, fimosis y parafimosis</t>
  </si>
  <si>
    <t>Frecuencia</t>
  </si>
  <si>
    <t>CESAREA</t>
  </si>
  <si>
    <t xml:space="preserve">PARTO </t>
  </si>
  <si>
    <t xml:space="preserve">TOTAL </t>
  </si>
  <si>
    <t>Partos AM Prestaciones año 2006</t>
  </si>
  <si>
    <t>AÑO 2006 PARTOS AM PRESTACIONES</t>
  </si>
  <si>
    <t>Partos</t>
  </si>
  <si>
    <t>Diferencia</t>
  </si>
  <si>
    <t>Diferencia Partos-Egresos 2006</t>
  </si>
  <si>
    <t>Dif</t>
  </si>
  <si>
    <t>Factores que influyen en el estado de salud</t>
  </si>
  <si>
    <t>CUADRO N° 5</t>
  </si>
  <si>
    <t>CUADRO N° 5.1</t>
  </si>
  <si>
    <t>CUADRO N° 5.2</t>
  </si>
  <si>
    <t>MORBILIDAD POR CAPÍTULO DE CAUSAS EN MUJERES POR GRUPOS ETÁREOS, AÑO 2006</t>
  </si>
  <si>
    <t>CUADRO N° 5.3</t>
  </si>
  <si>
    <t>CUADRO N° 5.4</t>
  </si>
  <si>
    <t>MORBILIDAD POR CAPÍTULO DE CAUSAS EN HOMBRES POR GRUPOS ETÁREOS, AÑO 2006</t>
  </si>
  <si>
    <t>CUADRO N° 5.5</t>
  </si>
  <si>
    <t>VEINTE PRINCIPALES CAUSAS DE EGRESOS HOSPITALARIOS EN MUJERES, AÑO 2006</t>
  </si>
  <si>
    <t>CUADRO N° 5.6</t>
  </si>
  <si>
    <t>VEINTE PRINCIPALES CAUSAS DE EGRESOS HOSPITALARIOS EN HOMBRES, AÑO 2006</t>
  </si>
  <si>
    <t>CUADRO N° 5.7</t>
  </si>
  <si>
    <t>CUADRO N° 5.8</t>
  </si>
  <si>
    <t>LISTA AMPLIADA DE MORBILIDAD HOSPITALARIA EN HOMBRES POR GRUPOS DE EDAD, AÑO 2006</t>
  </si>
  <si>
    <t>LISTA AMPLIADA DE MORBILIDAD HOSPITALARIA EN MUJERES POR GRUPOS DE EDAD, AÑO 2006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</si>
</sst>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71" fontId="0" fillId="0" borderId="1" xfId="17" applyNumberFormat="1" applyBorder="1" applyAlignment="1">
      <alignment/>
    </xf>
    <xf numFmtId="3" fontId="0" fillId="0" borderId="0" xfId="0" applyNumberFormat="1" applyAlignment="1">
      <alignment/>
    </xf>
    <xf numFmtId="171" fontId="0" fillId="0" borderId="0" xfId="17" applyNumberFormat="1" applyAlignment="1">
      <alignment/>
    </xf>
    <xf numFmtId="172" fontId="0" fillId="0" borderId="1" xfId="21" applyNumberFormat="1" applyBorder="1" applyAlignment="1">
      <alignment/>
    </xf>
    <xf numFmtId="9" fontId="0" fillId="0" borderId="0" xfId="0" applyNumberFormat="1" applyAlignment="1">
      <alignment/>
    </xf>
    <xf numFmtId="172" fontId="0" fillId="0" borderId="0" xfId="21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71" fontId="0" fillId="2" borderId="1" xfId="17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9" fontId="1" fillId="3" borderId="15" xfId="0" applyNumberFormat="1" applyFont="1" applyFill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1" fillId="0" borderId="17" xfId="0" applyFont="1" applyBorder="1" applyAlignment="1">
      <alignment horizontal="center"/>
    </xf>
    <xf numFmtId="171" fontId="0" fillId="0" borderId="18" xfId="17" applyNumberFormat="1" applyBorder="1" applyAlignment="1">
      <alignment/>
    </xf>
    <xf numFmtId="171" fontId="0" fillId="0" borderId="10" xfId="17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1" fontId="0" fillId="0" borderId="0" xfId="17" applyNumberFormat="1" applyBorder="1" applyAlignment="1">
      <alignment/>
    </xf>
    <xf numFmtId="9" fontId="0" fillId="0" borderId="0" xfId="0" applyNumberFormat="1" applyBorder="1" applyAlignment="1">
      <alignment/>
    </xf>
    <xf numFmtId="171" fontId="4" fillId="5" borderId="7" xfId="17" applyNumberFormat="1" applyFont="1" applyFill="1" applyBorder="1" applyAlignment="1">
      <alignment/>
    </xf>
    <xf numFmtId="171" fontId="4" fillId="5" borderId="1" xfId="17" applyNumberFormat="1" applyFont="1" applyFill="1" applyBorder="1" applyAlignment="1">
      <alignment/>
    </xf>
    <xf numFmtId="171" fontId="4" fillId="6" borderId="1" xfId="17" applyNumberFormat="1" applyFont="1" applyFill="1" applyBorder="1" applyAlignment="1">
      <alignment/>
    </xf>
    <xf numFmtId="171" fontId="4" fillId="6" borderId="7" xfId="17" applyNumberFormat="1" applyFont="1" applyFill="1" applyBorder="1" applyAlignment="1">
      <alignment/>
    </xf>
    <xf numFmtId="171" fontId="0" fillId="7" borderId="1" xfId="17" applyNumberFormat="1" applyFill="1" applyBorder="1" applyAlignment="1">
      <alignment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171" fontId="0" fillId="7" borderId="1" xfId="17" applyNumberFormat="1" applyFont="1" applyFill="1" applyBorder="1" applyAlignment="1">
      <alignment/>
    </xf>
    <xf numFmtId="0" fontId="4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16" fontId="7" fillId="8" borderId="6" xfId="0" applyNumberFormat="1" applyFont="1" applyFill="1" applyBorder="1" applyAlignment="1" quotePrefix="1">
      <alignment horizontal="center"/>
    </xf>
    <xf numFmtId="17" fontId="7" fillId="8" borderId="6" xfId="0" applyNumberFormat="1" applyFont="1" applyFill="1" applyBorder="1" applyAlignment="1" quotePrefix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16" fontId="7" fillId="8" borderId="15" xfId="0" applyNumberFormat="1" applyFont="1" applyFill="1" applyBorder="1" applyAlignment="1" quotePrefix="1">
      <alignment horizontal="center"/>
    </xf>
    <xf numFmtId="17" fontId="7" fillId="8" borderId="15" xfId="0" applyNumberFormat="1" applyFont="1" applyFill="1" applyBorder="1" applyAlignment="1" quotePrefix="1">
      <alignment horizontal="center"/>
    </xf>
    <xf numFmtId="0" fontId="7" fillId="8" borderId="15" xfId="0" applyFont="1" applyFill="1" applyBorder="1" applyAlignment="1">
      <alignment horizontal="center"/>
    </xf>
    <xf numFmtId="172" fontId="7" fillId="8" borderId="15" xfId="21" applyNumberFormat="1" applyFont="1" applyFill="1" applyBorder="1" applyAlignment="1">
      <alignment horizontal="center"/>
    </xf>
    <xf numFmtId="172" fontId="7" fillId="8" borderId="16" xfId="2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 horizontal="center"/>
    </xf>
    <xf numFmtId="9" fontId="7" fillId="8" borderId="7" xfId="2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4" fillId="8" borderId="7" xfId="0" applyFont="1" applyFill="1" applyBorder="1" applyAlignment="1">
      <alignment/>
    </xf>
    <xf numFmtId="0" fontId="4" fillId="8" borderId="25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171" fontId="0" fillId="0" borderId="6" xfId="17" applyNumberFormat="1" applyBorder="1" applyAlignment="1">
      <alignment/>
    </xf>
    <xf numFmtId="171" fontId="7" fillId="8" borderId="1" xfId="17" applyNumberFormat="1" applyFont="1" applyFill="1" applyBorder="1" applyAlignment="1">
      <alignment/>
    </xf>
    <xf numFmtId="171" fontId="0" fillId="4" borderId="0" xfId="17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9" fontId="0" fillId="0" borderId="1" xfId="2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9" fontId="1" fillId="4" borderId="3" xfId="21" applyFont="1" applyFill="1" applyBorder="1" applyAlignment="1">
      <alignment horizontal="center"/>
    </xf>
    <xf numFmtId="9" fontId="1" fillId="4" borderId="17" xfId="2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/>
    </xf>
    <xf numFmtId="0" fontId="7" fillId="8" borderId="26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71" fontId="3" fillId="0" borderId="0" xfId="17" applyNumberFormat="1" applyFont="1" applyAlignment="1">
      <alignment/>
    </xf>
    <xf numFmtId="171" fontId="10" fillId="0" borderId="0" xfId="17" applyNumberFormat="1" applyFont="1" applyAlignment="1">
      <alignment/>
    </xf>
    <xf numFmtId="171" fontId="0" fillId="0" borderId="0" xfId="17" applyNumberFormat="1" applyFont="1" applyAlignment="1">
      <alignment/>
    </xf>
    <xf numFmtId="171" fontId="0" fillId="0" borderId="0" xfId="17" applyNumberFormat="1" applyAlignment="1">
      <alignment/>
    </xf>
    <xf numFmtId="0" fontId="3" fillId="6" borderId="2" xfId="0" applyFont="1" applyFill="1" applyBorder="1" applyAlignment="1">
      <alignment/>
    </xf>
    <xf numFmtId="171" fontId="4" fillId="9" borderId="1" xfId="17" applyNumberFormat="1" applyFont="1" applyFill="1" applyBorder="1" applyAlignment="1">
      <alignment/>
    </xf>
    <xf numFmtId="0" fontId="4" fillId="8" borderId="9" xfId="0" applyFont="1" applyFill="1" applyBorder="1" applyAlignment="1">
      <alignment/>
    </xf>
    <xf numFmtId="172" fontId="4" fillId="8" borderId="9" xfId="21" applyNumberFormat="1" applyFont="1" applyFill="1" applyBorder="1" applyAlignment="1">
      <alignment/>
    </xf>
    <xf numFmtId="172" fontId="4" fillId="8" borderId="27" xfId="21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16" fontId="7" fillId="10" borderId="6" xfId="0" applyNumberFormat="1" applyFont="1" applyFill="1" applyBorder="1" applyAlignment="1" quotePrefix="1">
      <alignment horizontal="center"/>
    </xf>
    <xf numFmtId="17" fontId="7" fillId="10" borderId="6" xfId="0" applyNumberFormat="1" applyFont="1" applyFill="1" applyBorder="1" applyAlignment="1" quotePrefix="1">
      <alignment horizontal="center"/>
    </xf>
    <xf numFmtId="0" fontId="7" fillId="10" borderId="6" xfId="0" applyFont="1" applyFill="1" applyBorder="1" applyAlignment="1">
      <alignment horizontal="center"/>
    </xf>
    <xf numFmtId="171" fontId="4" fillId="10" borderId="9" xfId="17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8" borderId="30" xfId="0" applyFont="1" applyFill="1" applyBorder="1" applyAlignment="1">
      <alignment/>
    </xf>
    <xf numFmtId="171" fontId="0" fillId="7" borderId="0" xfId="17" applyNumberFormat="1" applyFont="1" applyFill="1" applyBorder="1" applyAlignment="1">
      <alignment/>
    </xf>
    <xf numFmtId="3" fontId="4" fillId="8" borderId="7" xfId="0" applyNumberFormat="1" applyFont="1" applyFill="1" applyBorder="1" applyAlignment="1">
      <alignment/>
    </xf>
    <xf numFmtId="171" fontId="1" fillId="0" borderId="2" xfId="17" applyNumberFormat="1" applyFont="1" applyBorder="1" applyAlignment="1">
      <alignment horizontal="center"/>
    </xf>
    <xf numFmtId="171" fontId="1" fillId="0" borderId="2" xfId="17" applyNumberFormat="1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1" fontId="0" fillId="0" borderId="1" xfId="17" applyNumberFormat="1" applyBorder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Font="1" applyBorder="1" applyAlignment="1">
      <alignment/>
    </xf>
    <xf numFmtId="3" fontId="7" fillId="8" borderId="31" xfId="0" applyNumberFormat="1" applyFont="1" applyFill="1" applyBorder="1" applyAlignment="1">
      <alignment/>
    </xf>
    <xf numFmtId="9" fontId="7" fillId="8" borderId="31" xfId="21" applyFont="1" applyFill="1" applyBorder="1" applyAlignment="1">
      <alignment/>
    </xf>
    <xf numFmtId="0" fontId="0" fillId="11" borderId="1" xfId="0" applyFill="1" applyBorder="1" applyAlignment="1">
      <alignment/>
    </xf>
    <xf numFmtId="171" fontId="3" fillId="4" borderId="0" xfId="17" applyNumberFormat="1" applyFont="1" applyFill="1" applyAlignment="1">
      <alignment/>
    </xf>
    <xf numFmtId="0" fontId="3" fillId="0" borderId="0" xfId="0" applyFont="1" applyAlignment="1">
      <alignment horizontal="center"/>
    </xf>
    <xf numFmtId="171" fontId="0" fillId="0" borderId="0" xfId="17" applyNumberFormat="1" applyFont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9" fontId="0" fillId="0" borderId="0" xfId="21" applyBorder="1" applyAlignment="1">
      <alignment/>
    </xf>
    <xf numFmtId="9" fontId="0" fillId="0" borderId="0" xfId="21" applyFont="1" applyAlignment="1">
      <alignment/>
    </xf>
    <xf numFmtId="171" fontId="7" fillId="8" borderId="32" xfId="17" applyNumberFormat="1" applyFont="1" applyFill="1" applyBorder="1" applyAlignment="1">
      <alignment/>
    </xf>
    <xf numFmtId="171" fontId="0" fillId="4" borderId="33" xfId="17" applyNumberFormat="1" applyFont="1" applyFill="1" applyBorder="1" applyAlignment="1">
      <alignment/>
    </xf>
    <xf numFmtId="171" fontId="0" fillId="0" borderId="31" xfId="17" applyNumberFormat="1" applyBorder="1" applyAlignment="1">
      <alignment/>
    </xf>
    <xf numFmtId="171" fontId="0" fillId="7" borderId="3" xfId="17" applyNumberFormat="1" applyFont="1" applyFill="1" applyBorder="1" applyAlignment="1">
      <alignment/>
    </xf>
    <xf numFmtId="171" fontId="4" fillId="5" borderId="3" xfId="17" applyNumberFormat="1" applyFont="1" applyFill="1" applyBorder="1" applyAlignment="1">
      <alignment/>
    </xf>
    <xf numFmtId="171" fontId="0" fillId="0" borderId="34" xfId="17" applyNumberFormat="1" applyBorder="1" applyAlignment="1">
      <alignment/>
    </xf>
    <xf numFmtId="171" fontId="0" fillId="0" borderId="33" xfId="17" applyNumberFormat="1" applyBorder="1" applyAlignment="1">
      <alignment/>
    </xf>
    <xf numFmtId="171" fontId="0" fillId="4" borderId="35" xfId="17" applyNumberFormat="1" applyFont="1" applyFill="1" applyBorder="1" applyAlignment="1">
      <alignment/>
    </xf>
    <xf numFmtId="171" fontId="7" fillId="10" borderId="6" xfId="17" applyNumberFormat="1" applyFont="1" applyFill="1" applyBorder="1" applyAlignment="1">
      <alignment horizontal="center"/>
    </xf>
    <xf numFmtId="171" fontId="4" fillId="6" borderId="6" xfId="17" applyNumberFormat="1" applyFont="1" applyFill="1" applyBorder="1" applyAlignment="1">
      <alignment/>
    </xf>
    <xf numFmtId="171" fontId="0" fillId="7" borderId="6" xfId="17" applyNumberFormat="1" applyFont="1" applyFill="1" applyBorder="1" applyAlignment="1">
      <alignment/>
    </xf>
    <xf numFmtId="171" fontId="0" fillId="0" borderId="20" xfId="17" applyNumberFormat="1" applyBorder="1" applyAlignment="1">
      <alignment/>
    </xf>
    <xf numFmtId="0" fontId="7" fillId="8" borderId="31" xfId="0" applyFont="1" applyFill="1" applyBorder="1" applyAlignment="1">
      <alignment/>
    </xf>
    <xf numFmtId="171" fontId="0" fillId="0" borderId="0" xfId="0" applyNumberFormat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Alignment="1">
      <alignment horizontal="right"/>
    </xf>
    <xf numFmtId="171" fontId="0" fillId="0" borderId="1" xfId="17" applyNumberFormat="1" applyFill="1" applyBorder="1" applyAlignment="1">
      <alignment/>
    </xf>
    <xf numFmtId="171" fontId="0" fillId="11" borderId="1" xfId="0" applyNumberFormat="1" applyFill="1" applyBorder="1" applyAlignment="1">
      <alignment/>
    </xf>
    <xf numFmtId="3" fontId="0" fillId="11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1" fillId="11" borderId="8" xfId="0" applyFont="1" applyFill="1" applyBorder="1" applyAlignment="1">
      <alignment/>
    </xf>
    <xf numFmtId="0" fontId="0" fillId="11" borderId="9" xfId="0" applyFill="1" applyBorder="1" applyAlignment="1">
      <alignment/>
    </xf>
    <xf numFmtId="3" fontId="0" fillId="11" borderId="1" xfId="0" applyNumberFormat="1" applyFill="1" applyBorder="1" applyAlignment="1">
      <alignment/>
    </xf>
    <xf numFmtId="9" fontId="0" fillId="11" borderId="1" xfId="0" applyNumberFormat="1" applyFill="1" applyBorder="1" applyAlignment="1">
      <alignment/>
    </xf>
    <xf numFmtId="9" fontId="0" fillId="11" borderId="1" xfId="21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7" xfId="0" applyFont="1" applyFill="1" applyBorder="1" applyAlignment="1">
      <alignment horizontal="left"/>
    </xf>
    <xf numFmtId="3" fontId="0" fillId="11" borderId="7" xfId="0" applyNumberFormat="1" applyFont="1" applyFill="1" applyBorder="1" applyAlignment="1">
      <alignment/>
    </xf>
    <xf numFmtId="9" fontId="0" fillId="11" borderId="7" xfId="21" applyFont="1" applyFill="1" applyBorder="1" applyAlignment="1">
      <alignment/>
    </xf>
    <xf numFmtId="9" fontId="7" fillId="8" borderId="1" xfId="21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11" borderId="1" xfId="0" applyNumberFormat="1" applyFill="1" applyBorder="1" applyAlignment="1">
      <alignment/>
    </xf>
    <xf numFmtId="9" fontId="0" fillId="11" borderId="1" xfId="0" applyNumberFormat="1" applyFill="1" applyBorder="1" applyAlignment="1">
      <alignment/>
    </xf>
    <xf numFmtId="0" fontId="0" fillId="11" borderId="1" xfId="0" applyFill="1" applyBorder="1" applyAlignment="1">
      <alignment horizontal="center"/>
    </xf>
    <xf numFmtId="16" fontId="0" fillId="0" borderId="1" xfId="0" applyNumberFormat="1" applyBorder="1" applyAlignment="1">
      <alignment/>
    </xf>
    <xf numFmtId="17" fontId="0" fillId="0" borderId="1" xfId="0" applyNumberFormat="1" applyBorder="1" applyAlignment="1">
      <alignment/>
    </xf>
    <xf numFmtId="9" fontId="0" fillId="11" borderId="1" xfId="21" applyFill="1" applyBorder="1" applyAlignment="1">
      <alignment/>
    </xf>
    <xf numFmtId="171" fontId="0" fillId="2" borderId="1" xfId="17" applyNumberFormat="1" applyFont="1" applyFill="1" applyBorder="1" applyAlignment="1">
      <alignment/>
    </xf>
    <xf numFmtId="171" fontId="0" fillId="2" borderId="6" xfId="17" applyNumberFormat="1" applyFont="1" applyFill="1" applyBorder="1" applyAlignment="1">
      <alignment/>
    </xf>
    <xf numFmtId="171" fontId="0" fillId="2" borderId="7" xfId="17" applyNumberFormat="1" applyFon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2" borderId="0" xfId="17" applyNumberFormat="1" applyFill="1" applyAlignment="1">
      <alignment/>
    </xf>
    <xf numFmtId="3" fontId="3" fillId="0" borderId="1" xfId="0" applyNumberFormat="1" applyFont="1" applyBorder="1" applyAlignment="1">
      <alignment/>
    </xf>
    <xf numFmtId="171" fontId="1" fillId="2" borderId="1" xfId="17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171" fontId="0" fillId="2" borderId="37" xfId="17" applyNumberFormat="1" applyFill="1" applyBorder="1" applyAlignment="1">
      <alignment/>
    </xf>
    <xf numFmtId="171" fontId="0" fillId="4" borderId="1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71" fontId="4" fillId="5" borderId="1" xfId="17" applyNumberFormat="1" applyFont="1" applyFill="1" applyBorder="1" applyAlignment="1">
      <alignment/>
    </xf>
    <xf numFmtId="171" fontId="4" fillId="6" borderId="1" xfId="17" applyNumberFormat="1" applyFont="1" applyFill="1" applyBorder="1" applyAlignment="1">
      <alignment/>
    </xf>
    <xf numFmtId="171" fontId="12" fillId="7" borderId="1" xfId="17" applyNumberFormat="1" applyFont="1" applyFill="1" applyBorder="1" applyAlignment="1">
      <alignment/>
    </xf>
    <xf numFmtId="171" fontId="0" fillId="12" borderId="1" xfId="17" applyNumberFormat="1" applyFont="1" applyFill="1" applyBorder="1" applyAlignment="1">
      <alignment/>
    </xf>
    <xf numFmtId="16" fontId="0" fillId="0" borderId="3" xfId="0" applyNumberFormat="1" applyBorder="1" applyAlignment="1" quotePrefix="1">
      <alignment horizontal="center"/>
    </xf>
    <xf numFmtId="17" fontId="0" fillId="0" borderId="3" xfId="0" applyNumberFormat="1" applyBorder="1" applyAlignment="1" quotePrefix="1">
      <alignment horizontal="center"/>
    </xf>
    <xf numFmtId="0" fontId="0" fillId="0" borderId="3" xfId="0" applyBorder="1" applyAlignment="1">
      <alignment horizontal="center"/>
    </xf>
    <xf numFmtId="171" fontId="0" fillId="0" borderId="3" xfId="17" applyNumberFormat="1" applyBorder="1" applyAlignment="1">
      <alignment horizontal="center"/>
    </xf>
    <xf numFmtId="171" fontId="0" fillId="2" borderId="0" xfId="0" applyNumberFormat="1" applyFill="1" applyAlignment="1">
      <alignment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/>
    </xf>
    <xf numFmtId="0" fontId="4" fillId="8" borderId="0" xfId="0" applyFont="1" applyFill="1" applyBorder="1" applyAlignment="1">
      <alignment/>
    </xf>
    <xf numFmtId="0" fontId="7" fillId="8" borderId="0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171" fontId="0" fillId="2" borderId="1" xfId="17" applyNumberFormat="1" applyFont="1" applyFill="1" applyBorder="1" applyAlignment="1">
      <alignment/>
    </xf>
    <xf numFmtId="43" fontId="7" fillId="8" borderId="38" xfId="17" applyFont="1" applyFill="1" applyBorder="1" applyAlignment="1">
      <alignment horizontal="center"/>
    </xf>
    <xf numFmtId="0" fontId="7" fillId="8" borderId="41" xfId="0" applyFont="1" applyFill="1" applyBorder="1" applyAlignment="1">
      <alignment/>
    </xf>
    <xf numFmtId="171" fontId="4" fillId="8" borderId="31" xfId="17" applyNumberFormat="1" applyFont="1" applyFill="1" applyBorder="1" applyAlignment="1">
      <alignment horizontal="center"/>
    </xf>
    <xf numFmtId="171" fontId="4" fillId="8" borderId="42" xfId="17" applyNumberFormat="1" applyFont="1" applyFill="1" applyBorder="1" applyAlignment="1">
      <alignment horizontal="center"/>
    </xf>
    <xf numFmtId="171" fontId="0" fillId="2" borderId="6" xfId="17" applyNumberFormat="1" applyFill="1" applyBorder="1" applyAlignment="1">
      <alignment/>
    </xf>
    <xf numFmtId="171" fontId="0" fillId="2" borderId="6" xfId="0" applyNumberFormat="1" applyFont="1" applyFill="1" applyBorder="1" applyAlignment="1">
      <alignment/>
    </xf>
    <xf numFmtId="171" fontId="0" fillId="7" borderId="6" xfId="17" applyNumberFormat="1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4" borderId="18" xfId="17" applyNumberFormat="1" applyFont="1" applyFill="1" applyBorder="1" applyAlignment="1">
      <alignment/>
    </xf>
    <xf numFmtId="171" fontId="0" fillId="4" borderId="4" xfId="17" applyNumberFormat="1" applyFont="1" applyFill="1" applyBorder="1" applyAlignment="1">
      <alignment/>
    </xf>
    <xf numFmtId="171" fontId="0" fillId="4" borderId="18" xfId="17" applyNumberFormat="1" applyFont="1" applyFill="1" applyBorder="1" applyAlignment="1">
      <alignment/>
    </xf>
    <xf numFmtId="0" fontId="0" fillId="4" borderId="7" xfId="0" applyFont="1" applyFill="1" applyBorder="1" applyAlignment="1">
      <alignment/>
    </xf>
    <xf numFmtId="171" fontId="0" fillId="2" borderId="7" xfId="17" applyNumberFormat="1" applyFont="1" applyFill="1" applyBorder="1" applyAlignment="1">
      <alignment/>
    </xf>
    <xf numFmtId="171" fontId="0" fillId="7" borderId="7" xfId="17" applyNumberFormat="1" applyFont="1" applyFill="1" applyBorder="1" applyAlignment="1">
      <alignment/>
    </xf>
    <xf numFmtId="171" fontId="0" fillId="4" borderId="10" xfId="17" applyNumberFormat="1" applyFont="1" applyFill="1" applyBorder="1" applyAlignment="1">
      <alignment/>
    </xf>
    <xf numFmtId="171" fontId="0" fillId="4" borderId="6" xfId="17" applyNumberFormat="1" applyFill="1" applyBorder="1" applyAlignment="1">
      <alignment/>
    </xf>
    <xf numFmtId="171" fontId="0" fillId="4" borderId="1" xfId="17" applyNumberFormat="1" applyFill="1" applyBorder="1" applyAlignment="1">
      <alignment/>
    </xf>
    <xf numFmtId="0" fontId="0" fillId="4" borderId="11" xfId="0" applyFill="1" applyBorder="1" applyAlignment="1">
      <alignment/>
    </xf>
    <xf numFmtId="171" fontId="0" fillId="4" borderId="3" xfId="17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71" fontId="0" fillId="4" borderId="7" xfId="17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171" fontId="0" fillId="4" borderId="0" xfId="17" applyNumberFormat="1" applyFill="1" applyBorder="1" applyAlignment="1">
      <alignment/>
    </xf>
    <xf numFmtId="171" fontId="0" fillId="4" borderId="6" xfId="17" applyNumberFormat="1" applyFont="1" applyFill="1" applyBorder="1" applyAlignment="1">
      <alignment/>
    </xf>
    <xf numFmtId="171" fontId="0" fillId="4" borderId="7" xfId="17" applyNumberFormat="1" applyFill="1" applyBorder="1" applyAlignment="1">
      <alignment/>
    </xf>
    <xf numFmtId="171" fontId="0" fillId="4" borderId="43" xfId="17" applyNumberFormat="1" applyFont="1" applyFill="1" applyBorder="1" applyAlignment="1">
      <alignment/>
    </xf>
    <xf numFmtId="0" fontId="0" fillId="4" borderId="44" xfId="0" applyFill="1" applyBorder="1" applyAlignment="1">
      <alignment/>
    </xf>
    <xf numFmtId="3" fontId="0" fillId="4" borderId="45" xfId="0" applyNumberFormat="1" applyFill="1" applyBorder="1" applyAlignment="1">
      <alignment/>
    </xf>
    <xf numFmtId="9" fontId="0" fillId="4" borderId="10" xfId="21" applyNumberFormat="1" applyFill="1" applyBorder="1" applyAlignment="1">
      <alignment/>
    </xf>
    <xf numFmtId="9" fontId="0" fillId="4" borderId="40" xfId="21" applyNumberFormat="1" applyFill="1" applyBorder="1" applyAlignment="1">
      <alignment/>
    </xf>
    <xf numFmtId="9" fontId="0" fillId="4" borderId="20" xfId="21" applyNumberFormat="1" applyFill="1" applyBorder="1" applyAlignment="1">
      <alignment/>
    </xf>
    <xf numFmtId="9" fontId="0" fillId="0" borderId="0" xfId="21" applyNumberFormat="1" applyAlignment="1">
      <alignment/>
    </xf>
    <xf numFmtId="171" fontId="0" fillId="7" borderId="1" xfId="17" applyNumberFormat="1" applyFont="1" applyFill="1" applyBorder="1" applyAlignment="1">
      <alignment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48" xfId="0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49" xfId="0" applyFont="1" applyFill="1" applyBorder="1" applyAlignment="1">
      <alignment horizontal="center"/>
    </xf>
    <xf numFmtId="9" fontId="1" fillId="11" borderId="1" xfId="0" applyNumberFormat="1" applyFont="1" applyFill="1" applyBorder="1" applyAlignment="1">
      <alignment/>
    </xf>
    <xf numFmtId="3" fontId="1" fillId="11" borderId="1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/>
    </xf>
    <xf numFmtId="0" fontId="1" fillId="11" borderId="17" xfId="0" applyFont="1" applyFill="1" applyBorder="1" applyAlignment="1">
      <alignment/>
    </xf>
    <xf numFmtId="171" fontId="0" fillId="0" borderId="0" xfId="17" applyNumberFormat="1" applyAlignment="1">
      <alignment/>
    </xf>
    <xf numFmtId="0" fontId="0" fillId="11" borderId="0" xfId="0" applyFill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/>
    </xf>
    <xf numFmtId="3" fontId="1" fillId="11" borderId="1" xfId="0" applyNumberFormat="1" applyFont="1" applyFill="1" applyBorder="1" applyAlignment="1">
      <alignment/>
    </xf>
    <xf numFmtId="9" fontId="1" fillId="11" borderId="1" xfId="0" applyNumberFormat="1" applyFont="1" applyFill="1" applyBorder="1" applyAlignment="1">
      <alignment/>
    </xf>
    <xf numFmtId="9" fontId="0" fillId="4" borderId="0" xfId="0" applyNumberFormat="1" applyFill="1" applyAlignment="1">
      <alignment/>
    </xf>
    <xf numFmtId="0" fontId="1" fillId="0" borderId="2" xfId="0" applyFont="1" applyBorder="1" applyAlignment="1">
      <alignment/>
    </xf>
    <xf numFmtId="172" fontId="0" fillId="0" borderId="2" xfId="21" applyNumberFormat="1" applyBorder="1" applyAlignment="1">
      <alignment/>
    </xf>
    <xf numFmtId="171" fontId="0" fillId="11" borderId="1" xfId="17" applyNumberFormat="1" applyFill="1" applyBorder="1" applyAlignment="1">
      <alignment/>
    </xf>
    <xf numFmtId="0" fontId="0" fillId="0" borderId="51" xfId="0" applyFill="1" applyBorder="1" applyAlignment="1">
      <alignment/>
    </xf>
    <xf numFmtId="0" fontId="1" fillId="11" borderId="0" xfId="0" applyFont="1" applyFill="1" applyAlignment="1">
      <alignment/>
    </xf>
    <xf numFmtId="0" fontId="4" fillId="10" borderId="1" xfId="0" applyFont="1" applyFill="1" applyBorder="1" applyAlignment="1">
      <alignment/>
    </xf>
    <xf numFmtId="3" fontId="4" fillId="10" borderId="1" xfId="0" applyNumberFormat="1" applyFont="1" applyFill="1" applyBorder="1" applyAlignment="1">
      <alignment/>
    </xf>
    <xf numFmtId="9" fontId="4" fillId="10" borderId="1" xfId="21" applyFont="1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0" fillId="11" borderId="3" xfId="0" applyFill="1" applyBorder="1" applyAlignment="1">
      <alignment/>
    </xf>
    <xf numFmtId="0" fontId="1" fillId="11" borderId="17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3" fillId="11" borderId="1" xfId="0" applyFont="1" applyFill="1" applyBorder="1" applyAlignment="1">
      <alignment/>
    </xf>
    <xf numFmtId="3" fontId="3" fillId="11" borderId="1" xfId="0" applyNumberFormat="1" applyFont="1" applyFill="1" applyBorder="1" applyAlignment="1">
      <alignment/>
    </xf>
    <xf numFmtId="0" fontId="3" fillId="11" borderId="0" xfId="0" applyFont="1" applyFill="1" applyAlignment="1">
      <alignment horizontal="center"/>
    </xf>
    <xf numFmtId="171" fontId="4" fillId="10" borderId="1" xfId="17" applyNumberFormat="1" applyFont="1" applyFill="1" applyBorder="1" applyAlignment="1">
      <alignment/>
    </xf>
    <xf numFmtId="0" fontId="0" fillId="0" borderId="52" xfId="0" applyBorder="1" applyAlignment="1">
      <alignment/>
    </xf>
    <xf numFmtId="0" fontId="1" fillId="0" borderId="2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7" fontId="1" fillId="0" borderId="2" xfId="0" applyNumberFormat="1" applyFont="1" applyBorder="1" applyAlignment="1" quotePrefix="1">
      <alignment horizontal="center"/>
    </xf>
    <xf numFmtId="0" fontId="0" fillId="4" borderId="3" xfId="0" applyFill="1" applyBorder="1" applyAlignment="1">
      <alignment/>
    </xf>
    <xf numFmtId="171" fontId="0" fillId="4" borderId="52" xfId="17" applyNumberFormat="1" applyFont="1" applyFill="1" applyBorder="1" applyAlignment="1">
      <alignment/>
    </xf>
    <xf numFmtId="0" fontId="0" fillId="4" borderId="30" xfId="0" applyFill="1" applyBorder="1" applyAlignment="1">
      <alignment/>
    </xf>
    <xf numFmtId="3" fontId="1" fillId="11" borderId="32" xfId="0" applyNumberFormat="1" applyFont="1" applyFill="1" applyBorder="1" applyAlignment="1">
      <alignment/>
    </xf>
    <xf numFmtId="171" fontId="7" fillId="8" borderId="32" xfId="0" applyNumberFormat="1" applyFont="1" applyFill="1" applyBorder="1" applyAlignment="1">
      <alignment/>
    </xf>
    <xf numFmtId="0" fontId="1" fillId="11" borderId="0" xfId="0" applyFont="1" applyFill="1" applyAlignment="1">
      <alignment horizontal="center"/>
    </xf>
    <xf numFmtId="9" fontId="0" fillId="4" borderId="0" xfId="21" applyFill="1" applyBorder="1" applyAlignment="1">
      <alignment/>
    </xf>
    <xf numFmtId="171" fontId="0" fillId="4" borderId="53" xfId="17" applyNumberFormat="1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45" xfId="0" applyFill="1" applyBorder="1" applyAlignment="1">
      <alignment/>
    </xf>
    <xf numFmtId="171" fontId="0" fillId="4" borderId="3" xfId="17" applyNumberFormat="1" applyFont="1" applyFill="1" applyBorder="1" applyAlignment="1">
      <alignment/>
    </xf>
    <xf numFmtId="0" fontId="7" fillId="8" borderId="7" xfId="0" applyFont="1" applyFill="1" applyBorder="1" applyAlignment="1">
      <alignment/>
    </xf>
    <xf numFmtId="171" fontId="7" fillId="8" borderId="7" xfId="17" applyNumberFormat="1" applyFont="1" applyFill="1" applyBorder="1" applyAlignment="1">
      <alignment/>
    </xf>
    <xf numFmtId="9" fontId="7" fillId="8" borderId="10" xfId="21" applyFont="1" applyFill="1" applyBorder="1" applyAlignment="1">
      <alignment/>
    </xf>
    <xf numFmtId="171" fontId="0" fillId="0" borderId="1" xfId="0" applyNumberFormat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11" borderId="0" xfId="0" applyFill="1" applyAlignment="1">
      <alignment horizontal="left"/>
    </xf>
    <xf numFmtId="9" fontId="0" fillId="0" borderId="0" xfId="0" applyNumberFormat="1" applyFill="1" applyBorder="1" applyAlignment="1">
      <alignment/>
    </xf>
    <xf numFmtId="171" fontId="0" fillId="4" borderId="44" xfId="17" applyNumberFormat="1" applyFont="1" applyFill="1" applyBorder="1" applyAlignment="1">
      <alignment/>
    </xf>
    <xf numFmtId="171" fontId="0" fillId="4" borderId="32" xfId="17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0" xfId="0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171" fontId="0" fillId="0" borderId="44" xfId="0" applyNumberForma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21" applyFont="1" applyFill="1" applyBorder="1" applyAlignment="1">
      <alignment/>
    </xf>
    <xf numFmtId="9" fontId="0" fillId="0" borderId="0" xfId="21" applyFill="1" applyBorder="1" applyAlignment="1">
      <alignment/>
    </xf>
    <xf numFmtId="0" fontId="7" fillId="8" borderId="32" xfId="0" applyFont="1" applyFill="1" applyBorder="1" applyAlignment="1">
      <alignment/>
    </xf>
    <xf numFmtId="0" fontId="7" fillId="8" borderId="28" xfId="0" applyFont="1" applyFill="1" applyBorder="1" applyAlignment="1">
      <alignment/>
    </xf>
    <xf numFmtId="0" fontId="0" fillId="11" borderId="2" xfId="0" applyFont="1" applyFill="1" applyBorder="1" applyAlignment="1">
      <alignment/>
    </xf>
    <xf numFmtId="3" fontId="0" fillId="11" borderId="2" xfId="0" applyNumberFormat="1" applyFont="1" applyFill="1" applyBorder="1" applyAlignment="1">
      <alignment/>
    </xf>
    <xf numFmtId="9" fontId="0" fillId="11" borderId="2" xfId="0" applyNumberFormat="1" applyFont="1" applyFill="1" applyBorder="1" applyAlignment="1">
      <alignment/>
    </xf>
    <xf numFmtId="9" fontId="0" fillId="11" borderId="1" xfId="21" applyFont="1" applyFill="1" applyBorder="1" applyAlignment="1">
      <alignment/>
    </xf>
    <xf numFmtId="0" fontId="0" fillId="11" borderId="1" xfId="0" applyFont="1" applyFill="1" applyBorder="1" applyAlignment="1">
      <alignment/>
    </xf>
    <xf numFmtId="3" fontId="0" fillId="11" borderId="1" xfId="0" applyNumberFormat="1" applyFont="1" applyFill="1" applyBorder="1" applyAlignment="1">
      <alignment/>
    </xf>
    <xf numFmtId="9" fontId="0" fillId="11" borderId="1" xfId="0" applyNumberFormat="1" applyFont="1" applyFill="1" applyBorder="1" applyAlignment="1">
      <alignment/>
    </xf>
    <xf numFmtId="16" fontId="0" fillId="0" borderId="1" xfId="0" applyNumberFormat="1" applyBorder="1" applyAlignment="1" quotePrefix="1">
      <alignment horizontal="center"/>
    </xf>
    <xf numFmtId="17" fontId="0" fillId="0" borderId="1" xfId="0" applyNumberFormat="1" applyBorder="1" applyAlignment="1" quotePrefix="1">
      <alignment horizontal="center"/>
    </xf>
    <xf numFmtId="171" fontId="0" fillId="11" borderId="0" xfId="17" applyNumberFormat="1" applyFill="1" applyAlignment="1">
      <alignment/>
    </xf>
    <xf numFmtId="171" fontId="0" fillId="11" borderId="1" xfId="0" applyNumberFormat="1" applyFill="1" applyBorder="1" applyAlignment="1">
      <alignment/>
    </xf>
    <xf numFmtId="171" fontId="0" fillId="4" borderId="0" xfId="0" applyNumberFormat="1" applyFill="1" applyAlignment="1">
      <alignment/>
    </xf>
    <xf numFmtId="171" fontId="0" fillId="4" borderId="0" xfId="17" applyNumberFormat="1" applyFont="1" applyFill="1" applyBorder="1" applyAlignment="1">
      <alignment/>
    </xf>
    <xf numFmtId="9" fontId="0" fillId="11" borderId="1" xfId="21" applyFont="1" applyFill="1" applyBorder="1" applyAlignment="1">
      <alignment/>
    </xf>
    <xf numFmtId="171" fontId="0" fillId="11" borderId="1" xfId="0" applyNumberFormat="1" applyFont="1" applyFill="1" applyBorder="1" applyAlignment="1">
      <alignment/>
    </xf>
    <xf numFmtId="171" fontId="0" fillId="11" borderId="1" xfId="17" applyNumberFormat="1" applyFont="1" applyFill="1" applyBorder="1" applyAlignment="1">
      <alignment/>
    </xf>
    <xf numFmtId="0" fontId="0" fillId="11" borderId="1" xfId="0" applyFont="1" applyFill="1" applyBorder="1" applyAlignment="1">
      <alignment horizontal="center"/>
    </xf>
    <xf numFmtId="3" fontId="0" fillId="11" borderId="0" xfId="0" applyNumberFormat="1" applyFill="1" applyAlignment="1">
      <alignment/>
    </xf>
    <xf numFmtId="171" fontId="0" fillId="0" borderId="50" xfId="0" applyNumberFormat="1" applyBorder="1" applyAlignment="1">
      <alignment/>
    </xf>
    <xf numFmtId="170" fontId="0" fillId="11" borderId="50" xfId="17" applyNumberFormat="1" applyFill="1" applyBorder="1" applyAlignment="1">
      <alignment/>
    </xf>
    <xf numFmtId="171" fontId="0" fillId="2" borderId="37" xfId="17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71" fontId="4" fillId="8" borderId="49" xfId="17" applyNumberFormat="1" applyFont="1" applyFill="1" applyBorder="1" applyAlignment="1">
      <alignment/>
    </xf>
    <xf numFmtId="171" fontId="4" fillId="8" borderId="51" xfId="1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70" fontId="0" fillId="0" borderId="0" xfId="17" applyNumberFormat="1" applyAlignment="1">
      <alignment/>
    </xf>
    <xf numFmtId="171" fontId="0" fillId="0" borderId="50" xfId="17" applyNumberFormat="1" applyBorder="1" applyAlignment="1">
      <alignment/>
    </xf>
    <xf numFmtId="3" fontId="0" fillId="0" borderId="50" xfId="0" applyNumberFormat="1" applyBorder="1" applyAlignment="1">
      <alignment/>
    </xf>
    <xf numFmtId="43" fontId="0" fillId="0" borderId="1" xfId="17" applyFont="1" applyBorder="1" applyAlignment="1">
      <alignment/>
    </xf>
    <xf numFmtId="43" fontId="0" fillId="11" borderId="1" xfId="17" applyFont="1" applyFill="1" applyBorder="1" applyAlignment="1">
      <alignment/>
    </xf>
    <xf numFmtId="171" fontId="0" fillId="11" borderId="0" xfId="17" applyNumberFormat="1" applyFill="1" applyBorder="1" applyAlignment="1">
      <alignment/>
    </xf>
    <xf numFmtId="171" fontId="0" fillId="0" borderId="0" xfId="21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2" fontId="0" fillId="4" borderId="0" xfId="21" applyNumberFormat="1" applyFill="1" applyAlignment="1">
      <alignment/>
    </xf>
    <xf numFmtId="172" fontId="0" fillId="11" borderId="0" xfId="21" applyNumberFormat="1" applyFill="1" applyAlignment="1">
      <alignment/>
    </xf>
    <xf numFmtId="172" fontId="0" fillId="0" borderId="0" xfId="0" applyNumberFormat="1" applyAlignment="1">
      <alignment/>
    </xf>
    <xf numFmtId="172" fontId="0" fillId="4" borderId="0" xfId="21" applyNumberFormat="1" applyFont="1" applyFill="1" applyBorder="1" applyAlignment="1">
      <alignment/>
    </xf>
    <xf numFmtId="43" fontId="0" fillId="0" borderId="50" xfId="17" applyBorder="1" applyAlignment="1">
      <alignment/>
    </xf>
    <xf numFmtId="172" fontId="11" fillId="4" borderId="0" xfId="21" applyNumberFormat="1" applyFont="1" applyFill="1" applyBorder="1" applyAlignment="1">
      <alignment/>
    </xf>
    <xf numFmtId="0" fontId="7" fillId="8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1" fontId="0" fillId="0" borderId="0" xfId="17" applyNumberFormat="1" applyFill="1" applyBorder="1" applyAlignment="1">
      <alignment/>
    </xf>
    <xf numFmtId="9" fontId="1" fillId="0" borderId="0" xfId="21" applyFont="1" applyFill="1" applyBorder="1" applyAlignment="1">
      <alignment/>
    </xf>
    <xf numFmtId="171" fontId="7" fillId="8" borderId="1" xfId="17" applyNumberFormat="1" applyFont="1" applyFill="1" applyBorder="1" applyAlignment="1">
      <alignment horizontal="center"/>
    </xf>
    <xf numFmtId="171" fontId="7" fillId="8" borderId="1" xfId="17" applyNumberFormat="1" applyFont="1" applyFill="1" applyBorder="1" applyAlignment="1">
      <alignment horizontal="center" vertical="center" wrapText="1"/>
    </xf>
    <xf numFmtId="9" fontId="7" fillId="8" borderId="1" xfId="21" applyFont="1" applyFill="1" applyBorder="1" applyAlignment="1">
      <alignment horizontal="center" vertical="center" wrapText="1"/>
    </xf>
    <xf numFmtId="171" fontId="0" fillId="0" borderId="0" xfId="21" applyNumberFormat="1" applyFill="1" applyBorder="1" applyAlignment="1">
      <alignment/>
    </xf>
    <xf numFmtId="9" fontId="0" fillId="4" borderId="32" xfId="21" applyFill="1" applyBorder="1" applyAlignment="1">
      <alignment/>
    </xf>
    <xf numFmtId="9" fontId="0" fillId="4" borderId="34" xfId="21" applyFill="1" applyBorder="1" applyAlignment="1">
      <alignment/>
    </xf>
    <xf numFmtId="9" fontId="0" fillId="4" borderId="52" xfId="21" applyFill="1" applyBorder="1" applyAlignment="1">
      <alignment/>
    </xf>
    <xf numFmtId="0" fontId="0" fillId="0" borderId="36" xfId="0" applyBorder="1" applyAlignment="1">
      <alignment horizontal="center"/>
    </xf>
    <xf numFmtId="0" fontId="7" fillId="8" borderId="53" xfId="0" applyFont="1" applyFill="1" applyBorder="1" applyAlignment="1">
      <alignment horizontal="center"/>
    </xf>
    <xf numFmtId="0" fontId="7" fillId="8" borderId="56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57" xfId="0" applyFont="1" applyFill="1" applyBorder="1" applyAlignment="1">
      <alignment horizontal="center"/>
    </xf>
    <xf numFmtId="9" fontId="7" fillId="8" borderId="42" xfId="21" applyFont="1" applyFill="1" applyBorder="1" applyAlignment="1">
      <alignment/>
    </xf>
    <xf numFmtId="0" fontId="0" fillId="4" borderId="26" xfId="0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9" fontId="0" fillId="4" borderId="3" xfId="21" applyFont="1" applyFill="1" applyBorder="1" applyAlignment="1">
      <alignment/>
    </xf>
    <xf numFmtId="9" fontId="0" fillId="4" borderId="58" xfId="21" applyFont="1" applyFill="1" applyBorder="1" applyAlignment="1">
      <alignment/>
    </xf>
    <xf numFmtId="0" fontId="7" fillId="8" borderId="59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51" xfId="0" applyFill="1" applyBorder="1" applyAlignment="1">
      <alignment/>
    </xf>
    <xf numFmtId="3" fontId="0" fillId="4" borderId="51" xfId="0" applyNumberFormat="1" applyFont="1" applyFill="1" applyBorder="1" applyAlignment="1">
      <alignment/>
    </xf>
    <xf numFmtId="9" fontId="0" fillId="4" borderId="51" xfId="21" applyFont="1" applyFill="1" applyBorder="1" applyAlignment="1">
      <alignment/>
    </xf>
    <xf numFmtId="9" fontId="0" fillId="4" borderId="60" xfId="21" applyFont="1" applyFill="1" applyBorder="1" applyAlignment="1">
      <alignment/>
    </xf>
    <xf numFmtId="0" fontId="0" fillId="4" borderId="61" xfId="0" applyFill="1" applyBorder="1" applyAlignment="1">
      <alignment horizontal="center"/>
    </xf>
    <xf numFmtId="0" fontId="0" fillId="4" borderId="49" xfId="0" applyFill="1" applyBorder="1" applyAlignment="1">
      <alignment/>
    </xf>
    <xf numFmtId="3" fontId="0" fillId="4" borderId="49" xfId="0" applyNumberFormat="1" applyFont="1" applyFill="1" applyBorder="1" applyAlignment="1">
      <alignment/>
    </xf>
    <xf numFmtId="9" fontId="0" fillId="4" borderId="49" xfId="21" applyFont="1" applyFill="1" applyBorder="1" applyAlignment="1">
      <alignment/>
    </xf>
    <xf numFmtId="9" fontId="0" fillId="4" borderId="22" xfId="21" applyFont="1" applyFill="1" applyBorder="1" applyAlignment="1">
      <alignment/>
    </xf>
    <xf numFmtId="0" fontId="7" fillId="4" borderId="56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7" fillId="8" borderId="50" xfId="0" applyFont="1" applyFill="1" applyBorder="1" applyAlignment="1">
      <alignment horizontal="center"/>
    </xf>
    <xf numFmtId="9" fontId="7" fillId="8" borderId="36" xfId="21" applyFont="1" applyFill="1" applyBorder="1" applyAlignment="1">
      <alignment horizontal="center"/>
    </xf>
    <xf numFmtId="3" fontId="7" fillId="8" borderId="7" xfId="0" applyNumberFormat="1" applyFont="1" applyFill="1" applyBorder="1" applyAlignment="1">
      <alignment/>
    </xf>
    <xf numFmtId="9" fontId="7" fillId="8" borderId="7" xfId="21" applyFont="1" applyFill="1" applyBorder="1" applyAlignment="1">
      <alignment/>
    </xf>
    <xf numFmtId="9" fontId="7" fillId="8" borderId="62" xfId="21" applyFont="1" applyFill="1" applyBorder="1" applyAlignment="1">
      <alignment/>
    </xf>
    <xf numFmtId="3" fontId="0" fillId="4" borderId="51" xfId="0" applyNumberFormat="1" applyFont="1" applyFill="1" applyBorder="1" applyAlignment="1">
      <alignment/>
    </xf>
    <xf numFmtId="9" fontId="0" fillId="4" borderId="51" xfId="21" applyFont="1" applyFill="1" applyBorder="1" applyAlignment="1">
      <alignment/>
    </xf>
    <xf numFmtId="9" fontId="0" fillId="4" borderId="60" xfId="21" applyFont="1" applyFill="1" applyBorder="1" applyAlignment="1">
      <alignment/>
    </xf>
    <xf numFmtId="3" fontId="0" fillId="4" borderId="49" xfId="0" applyNumberFormat="1" applyFont="1" applyFill="1" applyBorder="1" applyAlignment="1">
      <alignment/>
    </xf>
    <xf numFmtId="9" fontId="0" fillId="4" borderId="49" xfId="21" applyFont="1" applyFill="1" applyBorder="1" applyAlignment="1">
      <alignment/>
    </xf>
    <xf numFmtId="9" fontId="0" fillId="4" borderId="22" xfId="21" applyFont="1" applyFill="1" applyBorder="1" applyAlignment="1">
      <alignment/>
    </xf>
    <xf numFmtId="0" fontId="0" fillId="4" borderId="0" xfId="0" applyFill="1" applyBorder="1" applyAlignment="1">
      <alignment/>
    </xf>
    <xf numFmtId="0" fontId="7" fillId="8" borderId="55" xfId="0" applyFont="1" applyFill="1" applyBorder="1" applyAlignment="1">
      <alignment/>
    </xf>
    <xf numFmtId="9" fontId="7" fillId="8" borderId="62" xfId="21" applyFont="1" applyFill="1" applyBorder="1" applyAlignment="1">
      <alignment horizontal="center"/>
    </xf>
    <xf numFmtId="0" fontId="7" fillId="8" borderId="6" xfId="0" applyFont="1" applyFill="1" applyBorder="1" applyAlignment="1">
      <alignment/>
    </xf>
    <xf numFmtId="3" fontId="7" fillId="8" borderId="6" xfId="0" applyNumberFormat="1" applyFont="1" applyFill="1" applyBorder="1" applyAlignment="1">
      <alignment/>
    </xf>
    <xf numFmtId="9" fontId="7" fillId="8" borderId="6" xfId="21" applyFont="1" applyFill="1" applyBorder="1" applyAlignment="1">
      <alignment/>
    </xf>
    <xf numFmtId="9" fontId="7" fillId="8" borderId="37" xfId="2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9" fontId="0" fillId="4" borderId="3" xfId="21" applyFont="1" applyFill="1" applyBorder="1" applyAlignment="1">
      <alignment/>
    </xf>
    <xf numFmtId="9" fontId="0" fillId="4" borderId="58" xfId="21" applyFont="1" applyFill="1" applyBorder="1" applyAlignment="1">
      <alignment/>
    </xf>
    <xf numFmtId="0" fontId="9" fillId="0" borderId="0" xfId="0" applyFont="1" applyAlignment="1">
      <alignment/>
    </xf>
    <xf numFmtId="0" fontId="7" fillId="8" borderId="53" xfId="0" applyFont="1" applyFill="1" applyBorder="1" applyAlignment="1">
      <alignment/>
    </xf>
    <xf numFmtId="0" fontId="7" fillId="8" borderId="50" xfId="0" applyFont="1" applyFill="1" applyBorder="1" applyAlignment="1">
      <alignment/>
    </xf>
    <xf numFmtId="0" fontId="7" fillId="8" borderId="36" xfId="0" applyFont="1" applyFill="1" applyBorder="1" applyAlignment="1">
      <alignment horizontal="center"/>
    </xf>
    <xf numFmtId="0" fontId="7" fillId="8" borderId="56" xfId="0" applyFont="1" applyFill="1" applyBorder="1" applyAlignment="1">
      <alignment/>
    </xf>
    <xf numFmtId="3" fontId="7" fillId="8" borderId="56" xfId="0" applyNumberFormat="1" applyFont="1" applyFill="1" applyBorder="1" applyAlignment="1">
      <alignment/>
    </xf>
    <xf numFmtId="9" fontId="7" fillId="8" borderId="56" xfId="21" applyFont="1" applyFill="1" applyBorder="1" applyAlignment="1">
      <alignment/>
    </xf>
    <xf numFmtId="0" fontId="0" fillId="4" borderId="31" xfId="0" applyFill="1" applyBorder="1" applyAlignment="1">
      <alignment/>
    </xf>
    <xf numFmtId="3" fontId="0" fillId="4" borderId="31" xfId="0" applyNumberFormat="1" applyFont="1" applyFill="1" applyBorder="1" applyAlignment="1">
      <alignment/>
    </xf>
    <xf numFmtId="9" fontId="0" fillId="4" borderId="31" xfId="21" applyFont="1" applyFill="1" applyBorder="1" applyAlignment="1">
      <alignment/>
    </xf>
    <xf numFmtId="9" fontId="0" fillId="4" borderId="42" xfId="2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57" xfId="0" applyFill="1" applyBorder="1" applyAlignment="1">
      <alignment horizontal="center"/>
    </xf>
    <xf numFmtId="0" fontId="0" fillId="0" borderId="56" xfId="0" applyBorder="1" applyAlignment="1">
      <alignment/>
    </xf>
    <xf numFmtId="0" fontId="9" fillId="0" borderId="0" xfId="0" applyFont="1" applyAlignment="1">
      <alignment horizontal="center"/>
    </xf>
    <xf numFmtId="0" fontId="7" fillId="8" borderId="63" xfId="0" applyFont="1" applyFill="1" applyBorder="1" applyAlignment="1">
      <alignment horizontal="center"/>
    </xf>
    <xf numFmtId="0" fontId="7" fillId="8" borderId="58" xfId="0" applyFont="1" applyFill="1" applyBorder="1" applyAlignment="1">
      <alignment horizontal="center"/>
    </xf>
    <xf numFmtId="9" fontId="4" fillId="8" borderId="7" xfId="21" applyFont="1" applyFill="1" applyBorder="1" applyAlignment="1">
      <alignment/>
    </xf>
    <xf numFmtId="9" fontId="4" fillId="8" borderId="62" xfId="21" applyFont="1" applyFill="1" applyBorder="1" applyAlignment="1">
      <alignment/>
    </xf>
    <xf numFmtId="0" fontId="0" fillId="4" borderId="0" xfId="0" applyFill="1" applyBorder="1" applyAlignment="1">
      <alignment horizontal="center"/>
    </xf>
    <xf numFmtId="171" fontId="0" fillId="4" borderId="51" xfId="17" applyNumberFormat="1" applyFont="1" applyFill="1" applyBorder="1" applyAlignment="1">
      <alignment/>
    </xf>
    <xf numFmtId="9" fontId="0" fillId="4" borderId="60" xfId="21" applyNumberFormat="1" applyFill="1" applyBorder="1" applyAlignment="1">
      <alignment/>
    </xf>
    <xf numFmtId="0" fontId="9" fillId="4" borderId="44" xfId="0" applyFont="1" applyFill="1" applyBorder="1" applyAlignment="1">
      <alignment/>
    </xf>
    <xf numFmtId="0" fontId="9" fillId="4" borderId="39" xfId="0" applyFont="1" applyFill="1" applyBorder="1" applyAlignment="1">
      <alignment/>
    </xf>
    <xf numFmtId="171" fontId="9" fillId="4" borderId="51" xfId="17" applyNumberFormat="1" applyFont="1" applyFill="1" applyBorder="1" applyAlignment="1">
      <alignment/>
    </xf>
    <xf numFmtId="171" fontId="9" fillId="4" borderId="51" xfId="17" applyNumberFormat="1" applyFont="1" applyFill="1" applyBorder="1" applyAlignment="1">
      <alignment/>
    </xf>
    <xf numFmtId="9" fontId="9" fillId="4" borderId="60" xfId="21" applyNumberFormat="1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171" fontId="0" fillId="4" borderId="39" xfId="17" applyNumberFormat="1" applyFont="1" applyFill="1" applyBorder="1" applyAlignment="1">
      <alignment/>
    </xf>
    <xf numFmtId="0" fontId="0" fillId="4" borderId="56" xfId="0" applyFill="1" applyBorder="1" applyAlignment="1">
      <alignment horizontal="center"/>
    </xf>
    <xf numFmtId="0" fontId="0" fillId="4" borderId="52" xfId="0" applyFont="1" applyFill="1" applyBorder="1" applyAlignment="1">
      <alignment/>
    </xf>
    <xf numFmtId="171" fontId="0" fillId="4" borderId="61" xfId="17" applyNumberFormat="1" applyFont="1" applyFill="1" applyBorder="1" applyAlignment="1">
      <alignment/>
    </xf>
    <xf numFmtId="171" fontId="0" fillId="4" borderId="49" xfId="17" applyNumberFormat="1" applyFont="1" applyFill="1" applyBorder="1" applyAlignment="1">
      <alignment/>
    </xf>
    <xf numFmtId="9" fontId="0" fillId="4" borderId="22" xfId="21" applyNumberForma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57" xfId="0" applyFont="1" applyFill="1" applyBorder="1" applyAlignment="1">
      <alignment/>
    </xf>
    <xf numFmtId="171" fontId="0" fillId="4" borderId="31" xfId="17" applyNumberFormat="1" applyFont="1" applyFill="1" applyBorder="1" applyAlignment="1">
      <alignment/>
    </xf>
    <xf numFmtId="9" fontId="0" fillId="4" borderId="42" xfId="21" applyNumberFormat="1" applyFont="1" applyFill="1" applyBorder="1" applyAlignment="1">
      <alignment/>
    </xf>
    <xf numFmtId="0" fontId="0" fillId="4" borderId="39" xfId="0" applyFont="1" applyFill="1" applyBorder="1" applyAlignment="1">
      <alignment/>
    </xf>
    <xf numFmtId="171" fontId="0" fillId="4" borderId="51" xfId="17" applyNumberFormat="1" applyFont="1" applyFill="1" applyBorder="1" applyAlignment="1">
      <alignment/>
    </xf>
    <xf numFmtId="9" fontId="0" fillId="4" borderId="60" xfId="21" applyNumberFormat="1" applyFont="1" applyFill="1" applyBorder="1" applyAlignment="1">
      <alignment/>
    </xf>
    <xf numFmtId="0" fontId="9" fillId="4" borderId="39" xfId="0" applyFont="1" applyFill="1" applyBorder="1" applyAlignment="1">
      <alignment/>
    </xf>
    <xf numFmtId="9" fontId="13" fillId="4" borderId="60" xfId="21" applyNumberFormat="1" applyFont="1" applyFill="1" applyBorder="1" applyAlignment="1">
      <alignment/>
    </xf>
    <xf numFmtId="0" fontId="9" fillId="4" borderId="44" xfId="0" applyFont="1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8" borderId="5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40" xfId="0" applyFill="1" applyBorder="1" applyAlignment="1">
      <alignment/>
    </xf>
    <xf numFmtId="0" fontId="9" fillId="4" borderId="40" xfId="0" applyFont="1" applyFill="1" applyBorder="1" applyAlignment="1">
      <alignment/>
    </xf>
    <xf numFmtId="0" fontId="9" fillId="4" borderId="40" xfId="0" applyFont="1" applyFill="1" applyBorder="1" applyAlignment="1">
      <alignment/>
    </xf>
    <xf numFmtId="0" fontId="9" fillId="4" borderId="40" xfId="0" applyFont="1" applyFill="1" applyBorder="1" applyAlignment="1">
      <alignment horizontal="left"/>
    </xf>
    <xf numFmtId="0" fontId="0" fillId="4" borderId="40" xfId="0" applyFont="1" applyFill="1" applyBorder="1" applyAlignment="1">
      <alignment/>
    </xf>
    <xf numFmtId="0" fontId="0" fillId="4" borderId="64" xfId="0" applyFont="1" applyFill="1" applyBorder="1" applyAlignment="1">
      <alignment/>
    </xf>
    <xf numFmtId="0" fontId="0" fillId="4" borderId="65" xfId="0" applyFont="1" applyFill="1" applyBorder="1" applyAlignment="1">
      <alignment/>
    </xf>
    <xf numFmtId="0" fontId="0" fillId="4" borderId="66" xfId="0" applyFill="1" applyBorder="1" applyAlignment="1">
      <alignment/>
    </xf>
    <xf numFmtId="0" fontId="3" fillId="11" borderId="50" xfId="0" applyFont="1" applyFill="1" applyBorder="1" applyAlignment="1">
      <alignment/>
    </xf>
    <xf numFmtId="0" fontId="4" fillId="10" borderId="5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4" borderId="67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67" xfId="0" applyNumberFormat="1" applyFont="1" applyFill="1" applyBorder="1" applyAlignment="1">
      <alignment/>
    </xf>
    <xf numFmtId="171" fontId="0" fillId="4" borderId="67" xfId="17" applyNumberFormat="1" applyFont="1" applyFill="1" applyBorder="1" applyAlignment="1">
      <alignment/>
    </xf>
    <xf numFmtId="9" fontId="0" fillId="4" borderId="9" xfId="21" applyFill="1" applyBorder="1" applyAlignment="1">
      <alignment/>
    </xf>
    <xf numFmtId="0" fontId="9" fillId="4" borderId="0" xfId="0" applyFont="1" applyFill="1" applyBorder="1" applyAlignment="1">
      <alignment/>
    </xf>
    <xf numFmtId="3" fontId="9" fillId="4" borderId="44" xfId="0" applyNumberFormat="1" applyFont="1" applyFill="1" applyBorder="1" applyAlignment="1">
      <alignment/>
    </xf>
    <xf numFmtId="171" fontId="9" fillId="4" borderId="44" xfId="17" applyNumberFormat="1" applyFon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Border="1" applyAlignment="1">
      <alignment/>
    </xf>
    <xf numFmtId="0" fontId="0" fillId="4" borderId="52" xfId="0" applyFill="1" applyBorder="1" applyAlignment="1">
      <alignment/>
    </xf>
    <xf numFmtId="0" fontId="0" fillId="4" borderId="56" xfId="0" applyFill="1" applyBorder="1" applyAlignment="1">
      <alignment/>
    </xf>
    <xf numFmtId="9" fontId="0" fillId="4" borderId="56" xfId="21" applyFill="1" applyBorder="1" applyAlignment="1">
      <alignment/>
    </xf>
    <xf numFmtId="0" fontId="0" fillId="4" borderId="27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7" fillId="8" borderId="36" xfId="0" applyFont="1" applyFill="1" applyBorder="1" applyAlignment="1">
      <alignment horizontal="center" vertical="center" wrapText="1"/>
    </xf>
    <xf numFmtId="0" fontId="4" fillId="8" borderId="62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vertical="center" wrapText="1"/>
    </xf>
    <xf numFmtId="0" fontId="7" fillId="8" borderId="63" xfId="0" applyFont="1" applyFill="1" applyBorder="1" applyAlignment="1">
      <alignment horizontal="center" vertical="center" wrapText="1"/>
    </xf>
    <xf numFmtId="171" fontId="7" fillId="8" borderId="35" xfId="17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/>
    </xf>
    <xf numFmtId="9" fontId="7" fillId="8" borderId="23" xfId="2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1" fillId="0" borderId="6" xfId="0" applyNumberFormat="1" applyFont="1" applyBorder="1" applyAlignment="1" quotePrefix="1">
      <alignment horizontal="center"/>
    </xf>
    <xf numFmtId="17" fontId="1" fillId="0" borderId="6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16" fontId="7" fillId="8" borderId="6" xfId="0" applyNumberFormat="1" applyFont="1" applyFill="1" applyBorder="1" applyAlignment="1" quotePrefix="1">
      <alignment horizontal="center"/>
    </xf>
    <xf numFmtId="17" fontId="7" fillId="8" borderId="6" xfId="0" applyNumberFormat="1" applyFont="1" applyFill="1" applyBorder="1" applyAlignment="1" quotePrefix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14" fillId="0" borderId="0" xfId="15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11" borderId="37" xfId="0" applyFont="1" applyFill="1" applyBorder="1" applyAlignment="1">
      <alignment/>
    </xf>
    <xf numFmtId="0" fontId="1" fillId="11" borderId="53" xfId="0" applyFont="1" applyFill="1" applyBorder="1" applyAlignment="1">
      <alignment/>
    </xf>
    <xf numFmtId="0" fontId="1" fillId="11" borderId="65" xfId="0" applyFont="1" applyFill="1" applyBorder="1" applyAlignment="1">
      <alignment/>
    </xf>
    <xf numFmtId="0" fontId="7" fillId="8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16" fontId="0" fillId="0" borderId="36" xfId="0" applyNumberFormat="1" applyBorder="1" applyAlignment="1" quotePrefix="1">
      <alignment horizontal="center"/>
    </xf>
    <xf numFmtId="16" fontId="0" fillId="0" borderId="50" xfId="0" applyNumberFormat="1" applyBorder="1" applyAlignment="1" quotePrefix="1">
      <alignment horizontal="center"/>
    </xf>
    <xf numFmtId="17" fontId="0" fillId="0" borderId="36" xfId="0" applyNumberFormat="1" applyBorder="1" applyAlignment="1" quotePrefix="1">
      <alignment horizontal="center"/>
    </xf>
    <xf numFmtId="17" fontId="0" fillId="0" borderId="50" xfId="0" applyNumberFormat="1" applyBorder="1" applyAlignment="1" quotePrefix="1">
      <alignment horizontal="center"/>
    </xf>
    <xf numFmtId="0" fontId="7" fillId="8" borderId="27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67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7" fillId="8" borderId="9" xfId="21" applyFont="1" applyFill="1" applyBorder="1" applyAlignment="1">
      <alignment horizontal="center"/>
    </xf>
    <xf numFmtId="9" fontId="7" fillId="8" borderId="53" xfId="21" applyFont="1" applyFill="1" applyBorder="1" applyAlignment="1">
      <alignment horizontal="center"/>
    </xf>
    <xf numFmtId="9" fontId="7" fillId="8" borderId="6" xfId="21" applyFont="1" applyFill="1" applyBorder="1" applyAlignment="1">
      <alignment horizontal="center"/>
    </xf>
    <xf numFmtId="0" fontId="7" fillId="8" borderId="59" xfId="0" applyFont="1" applyFill="1" applyBorder="1" applyAlignment="1">
      <alignment horizontal="center"/>
    </xf>
    <xf numFmtId="9" fontId="1" fillId="0" borderId="0" xfId="21" applyFont="1" applyAlignment="1">
      <alignment horizontal="center"/>
    </xf>
    <xf numFmtId="9" fontId="1" fillId="0" borderId="6" xfId="2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71" fontId="1" fillId="0" borderId="1" xfId="17" applyNumberFormat="1" applyFont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171" fontId="7" fillId="8" borderId="19" xfId="17" applyNumberFormat="1" applyFont="1" applyFill="1" applyBorder="1" applyAlignment="1">
      <alignment horizontal="center"/>
    </xf>
    <xf numFmtId="171" fontId="7" fillId="8" borderId="9" xfId="17" applyNumberFormat="1" applyFont="1" applyFill="1" applyBorder="1" applyAlignment="1">
      <alignment horizontal="center"/>
    </xf>
    <xf numFmtId="171" fontId="7" fillId="8" borderId="27" xfId="17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8" borderId="69" xfId="0" applyFont="1" applyFill="1" applyBorder="1" applyAlignment="1">
      <alignment horizontal="center"/>
    </xf>
    <xf numFmtId="0" fontId="7" fillId="8" borderId="56" xfId="0" applyFont="1" applyFill="1" applyBorder="1" applyAlignment="1">
      <alignment horizontal="center"/>
    </xf>
    <xf numFmtId="0" fontId="7" fillId="8" borderId="6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84"/>
  <sheetViews>
    <sheetView showGridLines="0" zoomScale="75" zoomScaleNormal="75" workbookViewId="0" topLeftCell="A29">
      <selection activeCell="B29" sqref="B29:I55"/>
    </sheetView>
  </sheetViews>
  <sheetFormatPr defaultColWidth="11.421875" defaultRowHeight="12.75"/>
  <cols>
    <col min="1" max="1" width="5.140625" style="0" customWidth="1"/>
    <col min="2" max="2" width="9.8515625" style="0" bestFit="1" customWidth="1"/>
    <col min="3" max="3" width="65.28125" style="0" customWidth="1"/>
    <col min="4" max="4" width="9.28125" style="125" customWidth="1"/>
    <col min="5" max="7" width="9.7109375" style="125" customWidth="1"/>
    <col min="8" max="8" width="8.7109375" style="125" customWidth="1"/>
    <col min="9" max="9" width="6.28125" style="125" bestFit="1" customWidth="1"/>
    <col min="10" max="13" width="0" style="0" hidden="1" customWidth="1"/>
    <col min="14" max="14" width="33.57421875" style="0" hidden="1" customWidth="1"/>
    <col min="15" max="29" width="0" style="0" hidden="1" customWidth="1"/>
  </cols>
  <sheetData>
    <row r="1" ht="12.75" hidden="1"/>
    <row r="2" spans="3:9" ht="12.75" hidden="1">
      <c r="C2" s="522" t="s">
        <v>279</v>
      </c>
      <c r="D2" s="522"/>
      <c r="E2" s="522"/>
      <c r="F2" s="522"/>
      <c r="G2" s="522"/>
      <c r="H2" s="522"/>
      <c r="I2" s="522"/>
    </row>
    <row r="3" ht="12.75" hidden="1"/>
    <row r="4" ht="13.5" hidden="1" thickBot="1">
      <c r="C4" s="21" t="s">
        <v>53</v>
      </c>
    </row>
    <row r="5" spans="2:9" ht="12.75" hidden="1">
      <c r="B5" s="165" t="s">
        <v>42</v>
      </c>
      <c r="C5" s="166"/>
      <c r="D5" s="523" t="s">
        <v>213</v>
      </c>
      <c r="E5" s="524"/>
      <c r="F5" s="523" t="s">
        <v>214</v>
      </c>
      <c r="G5" s="524"/>
      <c r="H5" s="523" t="s">
        <v>1</v>
      </c>
      <c r="I5" s="525"/>
    </row>
    <row r="6" spans="2:10" ht="12.75" hidden="1">
      <c r="B6" s="252" t="s">
        <v>43</v>
      </c>
      <c r="C6" s="253" t="s">
        <v>200</v>
      </c>
      <c r="D6" s="254" t="s">
        <v>40</v>
      </c>
      <c r="E6" s="254" t="s">
        <v>41</v>
      </c>
      <c r="F6" s="254" t="s">
        <v>40</v>
      </c>
      <c r="G6" s="254" t="s">
        <v>41</v>
      </c>
      <c r="H6" s="254" t="s">
        <v>40</v>
      </c>
      <c r="I6" s="255" t="s">
        <v>41</v>
      </c>
      <c r="J6" s="1">
        <v>2006</v>
      </c>
    </row>
    <row r="7" spans="2:10" ht="12.75" hidden="1">
      <c r="B7" s="136" t="s">
        <v>1</v>
      </c>
      <c r="C7" s="136" t="s">
        <v>1</v>
      </c>
      <c r="D7" s="250">
        <v>248387</v>
      </c>
      <c r="E7" s="249">
        <v>0.91</v>
      </c>
      <c r="F7" s="250">
        <v>25144</v>
      </c>
      <c r="G7" s="249">
        <v>0.09</v>
      </c>
      <c r="H7" s="250">
        <f>D7+F7</f>
        <v>273531</v>
      </c>
      <c r="I7" s="249">
        <f>SUM(I8:I28)</f>
        <v>1.0168573214736174</v>
      </c>
      <c r="J7" s="251"/>
    </row>
    <row r="8" spans="2:12" ht="12.75" hidden="1">
      <c r="B8" s="318">
        <v>15</v>
      </c>
      <c r="C8" s="318" t="s">
        <v>15</v>
      </c>
      <c r="D8" s="319">
        <f>G57</f>
        <v>36496.9</v>
      </c>
      <c r="E8" s="320">
        <v>0.9</v>
      </c>
      <c r="F8" s="319">
        <f>G58</f>
        <v>3891.1</v>
      </c>
      <c r="G8" s="320">
        <v>0.1</v>
      </c>
      <c r="H8" s="319">
        <f aca="true" t="shared" si="0" ref="H8:H27">D8+F8</f>
        <v>40388</v>
      </c>
      <c r="I8" s="321">
        <f>H8/$H$7</f>
        <v>0.14765419641649394</v>
      </c>
      <c r="J8" s="7"/>
      <c r="K8" s="79"/>
      <c r="L8" s="80">
        <f>J8/H8-1</f>
        <v>-1</v>
      </c>
    </row>
    <row r="9" spans="2:12" ht="12.75" hidden="1">
      <c r="B9" s="136">
        <v>2</v>
      </c>
      <c r="C9" s="136" t="s">
        <v>3</v>
      </c>
      <c r="D9" s="167">
        <v>32577</v>
      </c>
      <c r="E9" s="168">
        <v>0.93</v>
      </c>
      <c r="F9" s="167">
        <v>2630</v>
      </c>
      <c r="G9" s="168">
        <v>0.07</v>
      </c>
      <c r="H9" s="167">
        <f t="shared" si="0"/>
        <v>35207</v>
      </c>
      <c r="I9" s="169">
        <f>H9/$H$7</f>
        <v>0.1287130160749604</v>
      </c>
      <c r="J9" s="7"/>
      <c r="K9" s="79"/>
      <c r="L9" s="80">
        <f aca="true" t="shared" si="1" ref="L9:L26">J9/H9-1</f>
        <v>-1</v>
      </c>
    </row>
    <row r="10" spans="2:12" ht="12.75" hidden="1">
      <c r="B10" s="136">
        <v>11</v>
      </c>
      <c r="C10" s="136" t="s">
        <v>11</v>
      </c>
      <c r="D10" s="167">
        <v>28895</v>
      </c>
      <c r="E10" s="168">
        <v>0.89</v>
      </c>
      <c r="F10" s="167">
        <v>3740</v>
      </c>
      <c r="G10" s="168">
        <v>0.11</v>
      </c>
      <c r="H10" s="167">
        <f t="shared" si="0"/>
        <v>32635</v>
      </c>
      <c r="I10" s="169">
        <f aca="true" t="shared" si="2" ref="I10:I28">H10/$H$7</f>
        <v>0.11931005992008219</v>
      </c>
      <c r="J10" s="7"/>
      <c r="K10" s="79"/>
      <c r="L10" s="80">
        <f t="shared" si="1"/>
        <v>-1</v>
      </c>
    </row>
    <row r="11" spans="2:12" ht="12.75" hidden="1">
      <c r="B11" s="136">
        <v>14</v>
      </c>
      <c r="C11" s="136" t="s">
        <v>14</v>
      </c>
      <c r="D11" s="167">
        <v>25414</v>
      </c>
      <c r="E11" s="168">
        <v>0.92</v>
      </c>
      <c r="F11" s="167">
        <v>2144</v>
      </c>
      <c r="G11" s="168">
        <v>0.08</v>
      </c>
      <c r="H11" s="167">
        <f t="shared" si="0"/>
        <v>27558</v>
      </c>
      <c r="I11" s="169">
        <f t="shared" si="2"/>
        <v>0.10074909242462463</v>
      </c>
      <c r="J11" s="7"/>
      <c r="K11" s="79"/>
      <c r="L11" s="80">
        <f t="shared" si="1"/>
        <v>-1</v>
      </c>
    </row>
    <row r="12" spans="2:12" ht="12.75" hidden="1">
      <c r="B12" s="136">
        <v>10</v>
      </c>
      <c r="C12" s="136" t="s">
        <v>10</v>
      </c>
      <c r="D12" s="167">
        <v>20478</v>
      </c>
      <c r="E12" s="168">
        <v>0.91</v>
      </c>
      <c r="F12" s="167">
        <v>2125</v>
      </c>
      <c r="G12" s="168">
        <v>0.09</v>
      </c>
      <c r="H12" s="167">
        <f t="shared" si="0"/>
        <v>22603</v>
      </c>
      <c r="I12" s="169">
        <f t="shared" si="2"/>
        <v>0.08263414384475617</v>
      </c>
      <c r="J12" s="7"/>
      <c r="K12" s="79"/>
      <c r="L12" s="80">
        <f t="shared" si="1"/>
        <v>-1</v>
      </c>
    </row>
    <row r="13" spans="2:12" ht="12.75" hidden="1">
      <c r="B13" s="136">
        <v>13</v>
      </c>
      <c r="C13" s="136" t="s">
        <v>13</v>
      </c>
      <c r="D13" s="167">
        <v>16200</v>
      </c>
      <c r="E13" s="168">
        <v>0.93</v>
      </c>
      <c r="F13" s="167">
        <v>1254</v>
      </c>
      <c r="G13" s="168">
        <v>0.07</v>
      </c>
      <c r="H13" s="167">
        <f t="shared" si="0"/>
        <v>17454</v>
      </c>
      <c r="I13" s="169">
        <f t="shared" si="2"/>
        <v>0.06380995207124604</v>
      </c>
      <c r="J13" s="7"/>
      <c r="K13" s="79"/>
      <c r="L13" s="80">
        <f t="shared" si="1"/>
        <v>-1</v>
      </c>
    </row>
    <row r="14" spans="2:12" ht="12.75" hidden="1">
      <c r="B14" s="136">
        <v>19</v>
      </c>
      <c r="C14" s="136" t="s">
        <v>18</v>
      </c>
      <c r="D14" s="167">
        <v>14376</v>
      </c>
      <c r="E14" s="168">
        <v>0.88</v>
      </c>
      <c r="F14" s="167">
        <v>1930</v>
      </c>
      <c r="G14" s="168">
        <v>0.12</v>
      </c>
      <c r="H14" s="167">
        <f t="shared" si="0"/>
        <v>16306</v>
      </c>
      <c r="I14" s="169">
        <f t="shared" si="2"/>
        <v>0.05961298719340769</v>
      </c>
      <c r="J14" s="7"/>
      <c r="K14" s="79"/>
      <c r="L14" s="80">
        <f t="shared" si="1"/>
        <v>-1</v>
      </c>
    </row>
    <row r="15" spans="2:12" ht="12.75" hidden="1">
      <c r="B15" s="136">
        <v>9</v>
      </c>
      <c r="C15" s="136" t="s">
        <v>9</v>
      </c>
      <c r="D15" s="167">
        <v>11748</v>
      </c>
      <c r="E15" s="168">
        <v>0.88</v>
      </c>
      <c r="F15" s="167">
        <v>1611</v>
      </c>
      <c r="G15" s="168">
        <v>0.12</v>
      </c>
      <c r="H15" s="167">
        <f t="shared" si="0"/>
        <v>13359</v>
      </c>
      <c r="I15" s="169">
        <f t="shared" si="2"/>
        <v>0.0488390712570056</v>
      </c>
      <c r="J15" s="7"/>
      <c r="K15" s="79"/>
      <c r="L15" s="80">
        <f t="shared" si="1"/>
        <v>-1</v>
      </c>
    </row>
    <row r="16" spans="2:12" ht="12.75" hidden="1">
      <c r="B16" s="136">
        <v>7</v>
      </c>
      <c r="C16" s="136" t="s">
        <v>7</v>
      </c>
      <c r="D16" s="167">
        <v>13000</v>
      </c>
      <c r="E16" s="168">
        <v>0.97</v>
      </c>
      <c r="F16" s="170">
        <v>347</v>
      </c>
      <c r="G16" s="168">
        <v>0.03</v>
      </c>
      <c r="H16" s="167">
        <f t="shared" si="0"/>
        <v>13347</v>
      </c>
      <c r="I16" s="169">
        <f t="shared" si="2"/>
        <v>0.048795200543996844</v>
      </c>
      <c r="J16" s="7"/>
      <c r="K16" s="79"/>
      <c r="L16" s="80">
        <f t="shared" si="1"/>
        <v>-1</v>
      </c>
    </row>
    <row r="17" spans="2:12" ht="12.75" hidden="1">
      <c r="B17" s="136">
        <v>18</v>
      </c>
      <c r="C17" s="136" t="s">
        <v>233</v>
      </c>
      <c r="D17" s="167">
        <v>9592</v>
      </c>
      <c r="E17" s="168">
        <v>0.86</v>
      </c>
      <c r="F17" s="167">
        <v>1595</v>
      </c>
      <c r="G17" s="168">
        <v>0.14</v>
      </c>
      <c r="H17" s="167">
        <f t="shared" si="0"/>
        <v>11187</v>
      </c>
      <c r="I17" s="169">
        <f t="shared" si="2"/>
        <v>0.04089847220241947</v>
      </c>
      <c r="J17" s="7"/>
      <c r="K17" s="79"/>
      <c r="L17" s="80">
        <f t="shared" si="1"/>
        <v>-1</v>
      </c>
    </row>
    <row r="18" spans="2:12" ht="12.75" hidden="1">
      <c r="B18" s="136">
        <v>16</v>
      </c>
      <c r="C18" s="136" t="s">
        <v>16</v>
      </c>
      <c r="D18" s="167">
        <v>8642</v>
      </c>
      <c r="E18" s="168">
        <v>0.93</v>
      </c>
      <c r="F18" s="170">
        <v>621</v>
      </c>
      <c r="G18" s="168">
        <v>0.07</v>
      </c>
      <c r="H18" s="167">
        <f t="shared" si="0"/>
        <v>9263</v>
      </c>
      <c r="I18" s="169">
        <f t="shared" si="2"/>
        <v>0.03386453455001444</v>
      </c>
      <c r="J18" s="7"/>
      <c r="K18" s="79"/>
      <c r="L18" s="80">
        <f t="shared" si="1"/>
        <v>-1</v>
      </c>
    </row>
    <row r="19" spans="2:12" ht="12.75" hidden="1">
      <c r="B19" s="136">
        <v>6</v>
      </c>
      <c r="C19" s="136" t="s">
        <v>6</v>
      </c>
      <c r="D19" s="167">
        <v>7943</v>
      </c>
      <c r="E19" s="168">
        <v>0.95</v>
      </c>
      <c r="F19" s="170">
        <v>440</v>
      </c>
      <c r="G19" s="168">
        <v>0.05</v>
      </c>
      <c r="H19" s="167">
        <f t="shared" si="0"/>
        <v>8383</v>
      </c>
      <c r="I19" s="169">
        <f t="shared" si="2"/>
        <v>0.030647348929371807</v>
      </c>
      <c r="J19" s="7"/>
      <c r="K19" s="79"/>
      <c r="L19" s="80">
        <f t="shared" si="1"/>
        <v>-1</v>
      </c>
    </row>
    <row r="20" spans="2:12" ht="12.75" hidden="1">
      <c r="B20" s="136">
        <v>1</v>
      </c>
      <c r="C20" s="136" t="s">
        <v>2</v>
      </c>
      <c r="D20" s="167">
        <v>6643</v>
      </c>
      <c r="E20" s="168">
        <v>0.9</v>
      </c>
      <c r="F20" s="170">
        <v>779</v>
      </c>
      <c r="G20" s="168">
        <v>0.1</v>
      </c>
      <c r="H20" s="167">
        <f t="shared" si="0"/>
        <v>7422</v>
      </c>
      <c r="I20" s="169">
        <f t="shared" si="2"/>
        <v>0.027134035995920024</v>
      </c>
      <c r="J20" s="7"/>
      <c r="K20" s="79"/>
      <c r="L20" s="80">
        <f t="shared" si="1"/>
        <v>-1</v>
      </c>
    </row>
    <row r="21" spans="2:12" ht="12.75" hidden="1">
      <c r="B21" s="136">
        <v>21</v>
      </c>
      <c r="C21" s="136" t="s">
        <v>19</v>
      </c>
      <c r="D21" s="167">
        <v>5660</v>
      </c>
      <c r="E21" s="168">
        <v>0.9</v>
      </c>
      <c r="F21" s="170">
        <v>644</v>
      </c>
      <c r="G21" s="168">
        <v>0.1</v>
      </c>
      <c r="H21" s="167">
        <f t="shared" si="0"/>
        <v>6304</v>
      </c>
      <c r="I21" s="169">
        <f t="shared" si="2"/>
        <v>0.023046747900603588</v>
      </c>
      <c r="J21" s="7"/>
      <c r="K21" s="79"/>
      <c r="L21" s="80">
        <f t="shared" si="1"/>
        <v>-1</v>
      </c>
    </row>
    <row r="22" spans="2:12" ht="12.75" hidden="1">
      <c r="B22" s="136">
        <v>4</v>
      </c>
      <c r="C22" s="136" t="s">
        <v>4</v>
      </c>
      <c r="D22" s="167">
        <v>3621</v>
      </c>
      <c r="E22" s="168">
        <v>0.87</v>
      </c>
      <c r="F22" s="170">
        <v>546</v>
      </c>
      <c r="G22" s="168">
        <v>0.13</v>
      </c>
      <c r="H22" s="167">
        <f t="shared" si="0"/>
        <v>4167</v>
      </c>
      <c r="I22" s="169">
        <f t="shared" si="2"/>
        <v>0.015234105092293013</v>
      </c>
      <c r="J22" s="7"/>
      <c r="K22" s="79"/>
      <c r="L22" s="80">
        <f t="shared" si="1"/>
        <v>-1</v>
      </c>
    </row>
    <row r="23" spans="2:12" ht="12.75" hidden="1">
      <c r="B23" s="136">
        <v>12</v>
      </c>
      <c r="C23" s="136" t="s">
        <v>12</v>
      </c>
      <c r="D23" s="167">
        <v>3228</v>
      </c>
      <c r="E23" s="168">
        <v>0.9</v>
      </c>
      <c r="F23" s="170">
        <v>360</v>
      </c>
      <c r="G23" s="168">
        <v>0.1</v>
      </c>
      <c r="H23" s="167">
        <f t="shared" si="0"/>
        <v>3588</v>
      </c>
      <c r="I23" s="169">
        <f t="shared" si="2"/>
        <v>0.01311734318962019</v>
      </c>
      <c r="J23" s="7"/>
      <c r="K23" s="79"/>
      <c r="L23" s="80">
        <f t="shared" si="1"/>
        <v>-1</v>
      </c>
    </row>
    <row r="24" spans="2:12" ht="12.75" hidden="1">
      <c r="B24" s="136">
        <v>17</v>
      </c>
      <c r="C24" s="136" t="s">
        <v>17</v>
      </c>
      <c r="D24" s="167">
        <v>3028</v>
      </c>
      <c r="E24" s="168">
        <v>0.9</v>
      </c>
      <c r="F24" s="170">
        <v>318</v>
      </c>
      <c r="G24" s="168">
        <v>0.1</v>
      </c>
      <c r="H24" s="167">
        <f t="shared" si="0"/>
        <v>3346</v>
      </c>
      <c r="I24" s="169">
        <f t="shared" si="2"/>
        <v>0.012232617143943466</v>
      </c>
      <c r="J24" s="7"/>
      <c r="K24" s="79"/>
      <c r="L24" s="80">
        <f t="shared" si="1"/>
        <v>-1</v>
      </c>
    </row>
    <row r="25" spans="2:12" ht="12.75" hidden="1">
      <c r="B25" s="136">
        <v>5</v>
      </c>
      <c r="C25" s="136" t="s">
        <v>5</v>
      </c>
      <c r="D25" s="167">
        <v>2793</v>
      </c>
      <c r="E25" s="168">
        <v>0.87</v>
      </c>
      <c r="F25" s="170">
        <v>426</v>
      </c>
      <c r="G25" s="168">
        <v>0.13</v>
      </c>
      <c r="H25" s="167">
        <f t="shared" si="0"/>
        <v>3219</v>
      </c>
      <c r="I25" s="169">
        <f t="shared" si="2"/>
        <v>0.011768318764600721</v>
      </c>
      <c r="J25" s="7"/>
      <c r="K25" s="79"/>
      <c r="L25" s="80">
        <f t="shared" si="1"/>
        <v>-1</v>
      </c>
    </row>
    <row r="26" spans="2:12" ht="12.75" hidden="1">
      <c r="B26" s="136">
        <v>8</v>
      </c>
      <c r="C26" s="136" t="s">
        <v>8</v>
      </c>
      <c r="D26" s="167">
        <v>1320</v>
      </c>
      <c r="E26" s="168">
        <v>0.93</v>
      </c>
      <c r="F26" s="170">
        <v>106</v>
      </c>
      <c r="G26" s="168">
        <v>0.07</v>
      </c>
      <c r="H26" s="167">
        <f t="shared" si="0"/>
        <v>1426</v>
      </c>
      <c r="I26" s="169">
        <f t="shared" si="2"/>
        <v>0.005213303062541357</v>
      </c>
      <c r="J26" s="7"/>
      <c r="K26" s="79"/>
      <c r="L26" s="80">
        <f t="shared" si="1"/>
        <v>-1</v>
      </c>
    </row>
    <row r="27" spans="2:12" ht="12.75" hidden="1">
      <c r="B27" s="136">
        <v>3</v>
      </c>
      <c r="C27" s="136" t="s">
        <v>237</v>
      </c>
      <c r="D27" s="170">
        <v>882</v>
      </c>
      <c r="E27" s="168">
        <v>0.9</v>
      </c>
      <c r="F27" s="170">
        <v>98</v>
      </c>
      <c r="G27" s="168">
        <v>0.1</v>
      </c>
      <c r="H27" s="167">
        <f t="shared" si="0"/>
        <v>980</v>
      </c>
      <c r="I27" s="169">
        <f t="shared" si="2"/>
        <v>0.003582774895715659</v>
      </c>
      <c r="J27" s="49"/>
      <c r="K27" s="79"/>
      <c r="L27" s="80"/>
    </row>
    <row r="28" spans="2:11" ht="13.5" hidden="1" thickBot="1">
      <c r="B28" s="136"/>
      <c r="C28" s="171" t="s">
        <v>254</v>
      </c>
      <c r="D28" s="172"/>
      <c r="E28" s="173"/>
      <c r="F28" s="172"/>
      <c r="G28" s="173"/>
      <c r="H28" s="172">
        <v>0</v>
      </c>
      <c r="I28" s="169">
        <f t="shared" si="2"/>
        <v>0</v>
      </c>
      <c r="J28" s="80">
        <f>SUM(I8:I28)</f>
        <v>1.0168573214736174</v>
      </c>
      <c r="K28" s="11"/>
    </row>
    <row r="29" spans="2:11" ht="12.75">
      <c r="B29" s="520" t="s">
        <v>306</v>
      </c>
      <c r="C29" s="520"/>
      <c r="D29" s="520"/>
      <c r="E29" s="520"/>
      <c r="F29" s="520"/>
      <c r="G29" s="520"/>
      <c r="H29" s="520"/>
      <c r="I29" s="520"/>
      <c r="J29" s="8"/>
      <c r="K29" s="11"/>
    </row>
    <row r="30" spans="2:9" ht="12.75">
      <c r="B30" s="521" t="s">
        <v>279</v>
      </c>
      <c r="C30" s="521"/>
      <c r="D30" s="521"/>
      <c r="E30" s="521"/>
      <c r="F30" s="521"/>
      <c r="G30" s="521"/>
      <c r="H30" s="521"/>
      <c r="I30" s="521"/>
    </row>
    <row r="31" spans="3:9" ht="13.5" thickBot="1">
      <c r="C31" s="81"/>
      <c r="D31" s="130"/>
      <c r="E31" s="130"/>
      <c r="F31" s="130"/>
      <c r="G31" s="130"/>
      <c r="H31" s="130"/>
      <c r="I31" s="130"/>
    </row>
    <row r="32" spans="2:16" ht="12.75">
      <c r="B32" s="383" t="s">
        <v>42</v>
      </c>
      <c r="C32" s="515" t="s">
        <v>200</v>
      </c>
      <c r="D32" s="517" t="s">
        <v>213</v>
      </c>
      <c r="E32" s="518"/>
      <c r="F32" s="518" t="s">
        <v>214</v>
      </c>
      <c r="G32" s="519"/>
      <c r="H32" s="518" t="s">
        <v>1</v>
      </c>
      <c r="I32" s="519"/>
      <c r="J32" t="s">
        <v>247</v>
      </c>
      <c r="P32">
        <v>2005</v>
      </c>
    </row>
    <row r="33" spans="2:23" ht="13.5" thickBot="1">
      <c r="B33" s="375" t="s">
        <v>43</v>
      </c>
      <c r="C33" s="516"/>
      <c r="D33" s="247" t="s">
        <v>40</v>
      </c>
      <c r="E33" s="247" t="s">
        <v>41</v>
      </c>
      <c r="F33" s="247" t="s">
        <v>40</v>
      </c>
      <c r="G33" s="247" t="s">
        <v>41</v>
      </c>
      <c r="H33" s="248" t="s">
        <v>40</v>
      </c>
      <c r="I33" s="376" t="s">
        <v>41</v>
      </c>
      <c r="J33">
        <v>2656873</v>
      </c>
      <c r="K33" s="356">
        <f>H34/J33</f>
        <v>0.10468772876987345</v>
      </c>
      <c r="U33">
        <v>248169</v>
      </c>
      <c r="V33" s="12">
        <f>U33/T34</f>
        <v>0.09282866931322517</v>
      </c>
      <c r="W33" s="357">
        <f>K33/V33-1</f>
        <v>0.1277521216708719</v>
      </c>
    </row>
    <row r="34" spans="2:21" ht="12.75">
      <c r="B34" s="377" t="s">
        <v>1</v>
      </c>
      <c r="C34" s="157"/>
      <c r="D34" s="134">
        <f>SUM(D35:D54)</f>
        <v>252536.9</v>
      </c>
      <c r="E34" s="135">
        <f>E7</f>
        <v>0.91</v>
      </c>
      <c r="F34" s="134">
        <f>SUM(F35:F54)</f>
        <v>25605.1</v>
      </c>
      <c r="G34" s="135">
        <f>G7</f>
        <v>0.09</v>
      </c>
      <c r="H34" s="134">
        <f>SUM(H35:H54)</f>
        <v>278142</v>
      </c>
      <c r="I34" s="378">
        <f>I7</f>
        <v>1.0168573214736174</v>
      </c>
      <c r="J34" s="8">
        <v>100</v>
      </c>
      <c r="K34" s="2">
        <f>D58</f>
        <v>32343</v>
      </c>
      <c r="L34" t="s">
        <v>301</v>
      </c>
      <c r="M34" s="346"/>
      <c r="N34" s="80"/>
      <c r="P34">
        <v>278142</v>
      </c>
      <c r="T34">
        <v>2673409</v>
      </c>
      <c r="U34" t="s">
        <v>304</v>
      </c>
    </row>
    <row r="35" spans="2:21" ht="12.75">
      <c r="B35" s="379" t="s">
        <v>34</v>
      </c>
      <c r="C35" s="286" t="s">
        <v>15</v>
      </c>
      <c r="D35" s="380">
        <f aca="true" t="shared" si="3" ref="D35:D54">D8</f>
        <v>36496.9</v>
      </c>
      <c r="E35" s="381">
        <f>D35/H35</f>
        <v>0.9036570268396554</v>
      </c>
      <c r="F35" s="380">
        <f aca="true" t="shared" si="4" ref="F35:F54">F8</f>
        <v>3891.1</v>
      </c>
      <c r="G35" s="381">
        <f>F35/H35</f>
        <v>0.09634297316034465</v>
      </c>
      <c r="H35" s="380">
        <f>D35+F35</f>
        <v>40388</v>
      </c>
      <c r="I35" s="382">
        <f>H35/$H$34</f>
        <v>0.14520640536129029</v>
      </c>
      <c r="J35" s="359">
        <f>(H35/$J$33)*100</f>
        <v>1.5201328780111056</v>
      </c>
      <c r="K35" s="347">
        <v>27732</v>
      </c>
      <c r="L35" t="s">
        <v>40</v>
      </c>
      <c r="M35" s="1" t="s">
        <v>34</v>
      </c>
      <c r="N35" s="1" t="s">
        <v>15</v>
      </c>
      <c r="O35" s="1">
        <v>34555</v>
      </c>
      <c r="P35" s="1">
        <v>0.891189972662093</v>
      </c>
      <c r="Q35" s="10">
        <v>4219</v>
      </c>
      <c r="R35" s="1">
        <v>0.10881002733790685</v>
      </c>
      <c r="S35" s="7">
        <v>38774</v>
      </c>
      <c r="T35" s="349">
        <f>(S35/$T$34)*100</f>
        <v>1.4503579512150966</v>
      </c>
      <c r="U35" s="12">
        <f>J35/T35-1</f>
        <v>0.0481087629006014</v>
      </c>
    </row>
    <row r="36" spans="2:21" ht="12.75">
      <c r="B36" s="384" t="s">
        <v>21</v>
      </c>
      <c r="C36" s="385" t="s">
        <v>3</v>
      </c>
      <c r="D36" s="386">
        <f t="shared" si="3"/>
        <v>32577</v>
      </c>
      <c r="E36" s="387">
        <f aca="true" t="shared" si="5" ref="E36:E54">D36/H36</f>
        <v>0.9252989462322834</v>
      </c>
      <c r="F36" s="386">
        <f t="shared" si="4"/>
        <v>2630</v>
      </c>
      <c r="G36" s="387">
        <f aca="true" t="shared" si="6" ref="G36:G52">F36/H36</f>
        <v>0.07470105376771664</v>
      </c>
      <c r="H36" s="386">
        <f aca="true" t="shared" si="7" ref="H36:H53">D36+F36</f>
        <v>35207</v>
      </c>
      <c r="I36" s="388">
        <f aca="true" t="shared" si="8" ref="I36:I54">H36/$H$34</f>
        <v>0.12657922931452278</v>
      </c>
      <c r="J36" s="359">
        <f aca="true" t="shared" si="9" ref="J36:J54">(H36/$J$33)*100</f>
        <v>1.3251292026378378</v>
      </c>
      <c r="K36" s="348">
        <f>K34-K35</f>
        <v>4611</v>
      </c>
      <c r="L36" s="8" t="s">
        <v>302</v>
      </c>
      <c r="M36" s="1" t="s">
        <v>21</v>
      </c>
      <c r="N36" s="1" t="s">
        <v>3</v>
      </c>
      <c r="O36" s="1">
        <v>28296</v>
      </c>
      <c r="P36" s="1">
        <v>0.9115685706001739</v>
      </c>
      <c r="Q36" s="1">
        <v>2745</v>
      </c>
      <c r="R36" s="1">
        <v>0.08843142939982604</v>
      </c>
      <c r="S36" s="7">
        <v>31041</v>
      </c>
      <c r="T36" s="349">
        <f aca="true" t="shared" si="10" ref="T36:T54">(S36/$T$34)*100</f>
        <v>1.1611017992383506</v>
      </c>
      <c r="U36" s="12">
        <f aca="true" t="shared" si="11" ref="U36:U54">J36/T36-1</f>
        <v>0.14126875309906906</v>
      </c>
    </row>
    <row r="37" spans="2:21" ht="12.75">
      <c r="B37" s="384" t="s">
        <v>30</v>
      </c>
      <c r="C37" s="385" t="s">
        <v>11</v>
      </c>
      <c r="D37" s="386">
        <f t="shared" si="3"/>
        <v>28895</v>
      </c>
      <c r="E37" s="387">
        <f t="shared" si="5"/>
        <v>0.885399111383484</v>
      </c>
      <c r="F37" s="386">
        <f t="shared" si="4"/>
        <v>3740</v>
      </c>
      <c r="G37" s="387">
        <f t="shared" si="6"/>
        <v>0.11460088861651602</v>
      </c>
      <c r="H37" s="386">
        <f t="shared" si="7"/>
        <v>32635</v>
      </c>
      <c r="I37" s="388">
        <f t="shared" si="8"/>
        <v>0.11733215407957087</v>
      </c>
      <c r="J37" s="359">
        <f t="shared" si="9"/>
        <v>1.2283236722267117</v>
      </c>
      <c r="M37" s="1" t="s">
        <v>30</v>
      </c>
      <c r="N37" s="1" t="s">
        <v>11</v>
      </c>
      <c r="O37" s="1">
        <v>25457</v>
      </c>
      <c r="P37" s="1">
        <v>0.8691362239672243</v>
      </c>
      <c r="Q37" s="1">
        <v>3833</v>
      </c>
      <c r="R37" s="1">
        <v>0.13086377603277569</v>
      </c>
      <c r="S37" s="7">
        <v>29290</v>
      </c>
      <c r="T37" s="349">
        <f t="shared" si="10"/>
        <v>1.0956048999610608</v>
      </c>
      <c r="U37" s="12">
        <f t="shared" si="11"/>
        <v>0.12113743948239719</v>
      </c>
    </row>
    <row r="38" spans="2:21" ht="12.75">
      <c r="B38" s="384" t="s">
        <v>33</v>
      </c>
      <c r="C38" s="385" t="s">
        <v>14</v>
      </c>
      <c r="D38" s="386">
        <f t="shared" si="3"/>
        <v>25414</v>
      </c>
      <c r="E38" s="387">
        <f t="shared" si="5"/>
        <v>0.9222004499600842</v>
      </c>
      <c r="F38" s="386">
        <f t="shared" si="4"/>
        <v>2144</v>
      </c>
      <c r="G38" s="387">
        <f t="shared" si="6"/>
        <v>0.07779955003991582</v>
      </c>
      <c r="H38" s="386">
        <f t="shared" si="7"/>
        <v>27558</v>
      </c>
      <c r="I38" s="388">
        <f t="shared" si="8"/>
        <v>0.09907888776236598</v>
      </c>
      <c r="J38" s="359">
        <f t="shared" si="9"/>
        <v>1.0372343728887305</v>
      </c>
      <c r="M38" s="1" t="s">
        <v>33</v>
      </c>
      <c r="N38" s="1" t="s">
        <v>14</v>
      </c>
      <c r="O38" s="1">
        <v>22952</v>
      </c>
      <c r="P38" s="1">
        <v>0.9083785174338069</v>
      </c>
      <c r="Q38" s="1">
        <v>2315</v>
      </c>
      <c r="R38" s="1">
        <v>0.09162148256619305</v>
      </c>
      <c r="S38" s="7">
        <v>25267</v>
      </c>
      <c r="T38" s="349">
        <f t="shared" si="10"/>
        <v>0.9451228749510456</v>
      </c>
      <c r="U38" s="12">
        <f t="shared" si="11"/>
        <v>0.09745981224129818</v>
      </c>
    </row>
    <row r="39" spans="2:21" ht="12.75">
      <c r="B39" s="384" t="s">
        <v>29</v>
      </c>
      <c r="C39" s="385" t="s">
        <v>10</v>
      </c>
      <c r="D39" s="386">
        <f t="shared" si="3"/>
        <v>20478</v>
      </c>
      <c r="E39" s="387">
        <f t="shared" si="5"/>
        <v>0.9059859310710967</v>
      </c>
      <c r="F39" s="386">
        <f t="shared" si="4"/>
        <v>2125</v>
      </c>
      <c r="G39" s="387">
        <f t="shared" si="6"/>
        <v>0.09401406892890324</v>
      </c>
      <c r="H39" s="386">
        <f t="shared" si="7"/>
        <v>22603</v>
      </c>
      <c r="I39" s="388">
        <f t="shared" si="8"/>
        <v>0.08126424632022491</v>
      </c>
      <c r="J39" s="359">
        <f t="shared" si="9"/>
        <v>0.8507369377459894</v>
      </c>
      <c r="M39" s="1" t="s">
        <v>29</v>
      </c>
      <c r="N39" s="1" t="s">
        <v>10</v>
      </c>
      <c r="O39" s="1">
        <v>19136</v>
      </c>
      <c r="P39" s="1">
        <v>0.8960059933511261</v>
      </c>
      <c r="Q39" s="1">
        <v>2221</v>
      </c>
      <c r="R39" s="1">
        <v>0.1039940066488739</v>
      </c>
      <c r="S39" s="7">
        <v>21357</v>
      </c>
      <c r="T39" s="349">
        <f t="shared" si="10"/>
        <v>0.7988676629726317</v>
      </c>
      <c r="U39" s="12">
        <f t="shared" si="11"/>
        <v>0.0649284946399622</v>
      </c>
    </row>
    <row r="40" spans="2:21" ht="12.75">
      <c r="B40" s="384" t="s">
        <v>32</v>
      </c>
      <c r="C40" s="385" t="s">
        <v>13</v>
      </c>
      <c r="D40" s="386">
        <f t="shared" si="3"/>
        <v>16200</v>
      </c>
      <c r="E40" s="387">
        <f t="shared" si="5"/>
        <v>0.9281540048126504</v>
      </c>
      <c r="F40" s="386">
        <f t="shared" si="4"/>
        <v>1254</v>
      </c>
      <c r="G40" s="387">
        <f t="shared" si="6"/>
        <v>0.0718459951873496</v>
      </c>
      <c r="H40" s="386">
        <f t="shared" si="7"/>
        <v>17454</v>
      </c>
      <c r="I40" s="388">
        <f t="shared" si="8"/>
        <v>0.06275211942101516</v>
      </c>
      <c r="J40" s="359">
        <f t="shared" si="9"/>
        <v>0.6569376857681943</v>
      </c>
      <c r="M40" s="136" t="s">
        <v>32</v>
      </c>
      <c r="N40" s="136" t="s">
        <v>13</v>
      </c>
      <c r="O40" s="136">
        <v>13383</v>
      </c>
      <c r="P40" s="136">
        <v>0.9096655791190864</v>
      </c>
      <c r="Q40" s="136">
        <v>1329</v>
      </c>
      <c r="R40" s="136">
        <v>0.09033442088091354</v>
      </c>
      <c r="S40" s="266">
        <v>14712</v>
      </c>
      <c r="T40" s="350">
        <f t="shared" si="10"/>
        <v>0.5503086134594445</v>
      </c>
      <c r="U40" s="12">
        <f t="shared" si="11"/>
        <v>0.19376231754476803</v>
      </c>
    </row>
    <row r="41" spans="2:21" ht="12.75">
      <c r="B41" s="384" t="s">
        <v>38</v>
      </c>
      <c r="C41" s="385" t="s">
        <v>272</v>
      </c>
      <c r="D41" s="386">
        <f t="shared" si="3"/>
        <v>14376</v>
      </c>
      <c r="E41" s="387">
        <f t="shared" si="5"/>
        <v>0.8816386606157243</v>
      </c>
      <c r="F41" s="386">
        <f t="shared" si="4"/>
        <v>1930</v>
      </c>
      <c r="G41" s="387">
        <f t="shared" si="6"/>
        <v>0.11836133938427573</v>
      </c>
      <c r="H41" s="386">
        <f t="shared" si="7"/>
        <v>16306</v>
      </c>
      <c r="I41" s="388">
        <f t="shared" si="8"/>
        <v>0.05862473125238188</v>
      </c>
      <c r="J41" s="359">
        <f t="shared" si="9"/>
        <v>0.6137289964556079</v>
      </c>
      <c r="M41" s="136" t="s">
        <v>38</v>
      </c>
      <c r="N41" s="136" t="s">
        <v>272</v>
      </c>
      <c r="O41" s="136">
        <v>12372</v>
      </c>
      <c r="P41" s="136">
        <v>0.8634238258078024</v>
      </c>
      <c r="Q41" s="136">
        <v>1957</v>
      </c>
      <c r="R41" s="136">
        <v>0.13657617419219764</v>
      </c>
      <c r="S41" s="266">
        <v>14329</v>
      </c>
      <c r="T41" s="350">
        <f t="shared" si="10"/>
        <v>0.5359823356620704</v>
      </c>
      <c r="U41" s="12">
        <f t="shared" si="11"/>
        <v>0.14505452068210634</v>
      </c>
    </row>
    <row r="42" spans="2:21" ht="12.75">
      <c r="B42" s="384" t="s">
        <v>28</v>
      </c>
      <c r="C42" s="385" t="s">
        <v>9</v>
      </c>
      <c r="D42" s="386">
        <f t="shared" si="3"/>
        <v>11748</v>
      </c>
      <c r="E42" s="387">
        <f t="shared" si="5"/>
        <v>0.8794071412530878</v>
      </c>
      <c r="F42" s="386">
        <f t="shared" si="4"/>
        <v>1611</v>
      </c>
      <c r="G42" s="387">
        <f t="shared" si="6"/>
        <v>0.1205928587469122</v>
      </c>
      <c r="H42" s="386">
        <f t="shared" si="7"/>
        <v>13359</v>
      </c>
      <c r="I42" s="388">
        <f t="shared" si="8"/>
        <v>0.04802942381948789</v>
      </c>
      <c r="J42" s="359">
        <f t="shared" si="9"/>
        <v>0.5028091293787847</v>
      </c>
      <c r="M42" s="1" t="s">
        <v>28</v>
      </c>
      <c r="N42" s="1" t="s">
        <v>9</v>
      </c>
      <c r="O42" s="1">
        <v>10874</v>
      </c>
      <c r="P42" s="1">
        <v>0.8753119214360461</v>
      </c>
      <c r="Q42" s="1">
        <v>1549</v>
      </c>
      <c r="R42" s="1">
        <v>0.12468807856395396</v>
      </c>
      <c r="S42" s="7">
        <v>12423</v>
      </c>
      <c r="T42" s="349">
        <f t="shared" si="10"/>
        <v>0.4646875955007258</v>
      </c>
      <c r="U42" s="12">
        <f t="shared" si="11"/>
        <v>0.08203690876874159</v>
      </c>
    </row>
    <row r="43" spans="2:21" ht="12.75">
      <c r="B43" s="384" t="s">
        <v>26</v>
      </c>
      <c r="C43" s="385" t="s">
        <v>7</v>
      </c>
      <c r="D43" s="386">
        <f t="shared" si="3"/>
        <v>13000</v>
      </c>
      <c r="E43" s="387">
        <f t="shared" si="5"/>
        <v>0.9740016483104817</v>
      </c>
      <c r="F43" s="386">
        <f t="shared" si="4"/>
        <v>347</v>
      </c>
      <c r="G43" s="387">
        <f t="shared" si="6"/>
        <v>0.025998351689518244</v>
      </c>
      <c r="H43" s="386">
        <f t="shared" si="7"/>
        <v>13347</v>
      </c>
      <c r="I43" s="388">
        <f t="shared" si="8"/>
        <v>0.04798628038915374</v>
      </c>
      <c r="J43" s="359">
        <f t="shared" si="9"/>
        <v>0.5023574706054824</v>
      </c>
      <c r="M43" s="136" t="s">
        <v>26</v>
      </c>
      <c r="N43" s="136" t="s">
        <v>7</v>
      </c>
      <c r="O43" s="136">
        <v>10977</v>
      </c>
      <c r="P43" s="136">
        <v>0.9634017904160084</v>
      </c>
      <c r="Q43" s="136">
        <v>417</v>
      </c>
      <c r="R43" s="136">
        <v>0.03659820958399158</v>
      </c>
      <c r="S43" s="266">
        <v>11394</v>
      </c>
      <c r="T43" s="350">
        <f t="shared" si="10"/>
        <v>0.4261974131156138</v>
      </c>
      <c r="U43" s="12">
        <f t="shared" si="11"/>
        <v>0.17869666766186776</v>
      </c>
    </row>
    <row r="44" spans="2:21" ht="12.75">
      <c r="B44" s="384" t="s">
        <v>37</v>
      </c>
      <c r="C44" s="385" t="s">
        <v>271</v>
      </c>
      <c r="D44" s="386">
        <f t="shared" si="3"/>
        <v>9592</v>
      </c>
      <c r="E44" s="387">
        <f t="shared" si="5"/>
        <v>0.8574237954768928</v>
      </c>
      <c r="F44" s="386">
        <f t="shared" si="4"/>
        <v>1595</v>
      </c>
      <c r="G44" s="387">
        <f t="shared" si="6"/>
        <v>0.14257620452310718</v>
      </c>
      <c r="H44" s="386">
        <f t="shared" si="7"/>
        <v>11187</v>
      </c>
      <c r="I44" s="388">
        <f t="shared" si="8"/>
        <v>0.04022046292900749</v>
      </c>
      <c r="J44" s="359">
        <f t="shared" si="9"/>
        <v>0.4210588914110686</v>
      </c>
      <c r="M44" s="1" t="s">
        <v>37</v>
      </c>
      <c r="N44" s="1" t="s">
        <v>271</v>
      </c>
      <c r="O44" s="1">
        <v>7524</v>
      </c>
      <c r="P44" s="1">
        <v>0.8550971701329697</v>
      </c>
      <c r="Q44" s="1">
        <v>1275</v>
      </c>
      <c r="R44" s="1">
        <v>0.14490282986703035</v>
      </c>
      <c r="S44" s="7">
        <v>8799</v>
      </c>
      <c r="T44" s="349">
        <f t="shared" si="10"/>
        <v>0.3291303350890193</v>
      </c>
      <c r="U44" s="12">
        <f t="shared" si="11"/>
        <v>0.279307455197606</v>
      </c>
    </row>
    <row r="45" spans="2:21" ht="12.75">
      <c r="B45" s="384" t="s">
        <v>35</v>
      </c>
      <c r="C45" s="385" t="s">
        <v>16</v>
      </c>
      <c r="D45" s="386">
        <f t="shared" si="3"/>
        <v>8642</v>
      </c>
      <c r="E45" s="387">
        <f t="shared" si="5"/>
        <v>0.93295908452985</v>
      </c>
      <c r="F45" s="386">
        <f t="shared" si="4"/>
        <v>621</v>
      </c>
      <c r="G45" s="387">
        <f t="shared" si="6"/>
        <v>0.06704091547015006</v>
      </c>
      <c r="H45" s="386">
        <f t="shared" si="7"/>
        <v>9263</v>
      </c>
      <c r="I45" s="388">
        <f t="shared" si="8"/>
        <v>0.03330313293209943</v>
      </c>
      <c r="J45" s="359">
        <f t="shared" si="9"/>
        <v>0.3486429347582666</v>
      </c>
      <c r="M45" s="1" t="s">
        <v>35</v>
      </c>
      <c r="N45" s="1" t="s">
        <v>16</v>
      </c>
      <c r="O45" s="1">
        <v>7882</v>
      </c>
      <c r="P45" s="1">
        <v>0.9215479948556062</v>
      </c>
      <c r="Q45" s="1">
        <v>671</v>
      </c>
      <c r="R45" s="1">
        <v>0.07845200514439378</v>
      </c>
      <c r="S45" s="7">
        <v>8553</v>
      </c>
      <c r="T45" s="349">
        <f t="shared" si="10"/>
        <v>0.3199286005246485</v>
      </c>
      <c r="U45" s="12">
        <f t="shared" si="11"/>
        <v>0.08975232031937641</v>
      </c>
    </row>
    <row r="46" spans="2:21" ht="12.75">
      <c r="B46" s="384" t="s">
        <v>25</v>
      </c>
      <c r="C46" s="385" t="s">
        <v>6</v>
      </c>
      <c r="D46" s="386">
        <f t="shared" si="3"/>
        <v>7943</v>
      </c>
      <c r="E46" s="387">
        <f t="shared" si="5"/>
        <v>0.9475128235715138</v>
      </c>
      <c r="F46" s="386">
        <f t="shared" si="4"/>
        <v>440</v>
      </c>
      <c r="G46" s="387">
        <f t="shared" si="6"/>
        <v>0.05248717642848622</v>
      </c>
      <c r="H46" s="386">
        <f t="shared" si="7"/>
        <v>8383</v>
      </c>
      <c r="I46" s="388">
        <f t="shared" si="8"/>
        <v>0.030139281374262066</v>
      </c>
      <c r="J46" s="359">
        <f t="shared" si="9"/>
        <v>0.3155212913827646</v>
      </c>
      <c r="M46" s="136" t="s">
        <v>25</v>
      </c>
      <c r="N46" s="136" t="s">
        <v>6</v>
      </c>
      <c r="O46" s="136">
        <v>6764</v>
      </c>
      <c r="P46" s="136">
        <v>0.9421925059200446</v>
      </c>
      <c r="Q46" s="136">
        <v>415</v>
      </c>
      <c r="R46" s="136">
        <v>0.057807494079955425</v>
      </c>
      <c r="S46" s="266">
        <v>7179</v>
      </c>
      <c r="T46" s="350">
        <f t="shared" si="10"/>
        <v>0.26853354649438227</v>
      </c>
      <c r="U46" s="12">
        <f t="shared" si="11"/>
        <v>0.17497905011046844</v>
      </c>
    </row>
    <row r="47" spans="2:21" ht="12.75">
      <c r="B47" s="384" t="s">
        <v>20</v>
      </c>
      <c r="C47" s="385" t="s">
        <v>2</v>
      </c>
      <c r="D47" s="386">
        <f t="shared" si="3"/>
        <v>6643</v>
      </c>
      <c r="E47" s="387">
        <f t="shared" si="5"/>
        <v>0.8950417677175964</v>
      </c>
      <c r="F47" s="386">
        <f t="shared" si="4"/>
        <v>779</v>
      </c>
      <c r="G47" s="387">
        <f t="shared" si="6"/>
        <v>0.10495823228240367</v>
      </c>
      <c r="H47" s="386">
        <f t="shared" si="7"/>
        <v>7422</v>
      </c>
      <c r="I47" s="388">
        <f t="shared" si="8"/>
        <v>0.02668421166166922</v>
      </c>
      <c r="J47" s="359">
        <f t="shared" si="9"/>
        <v>0.2793509512874721</v>
      </c>
      <c r="M47" s="136" t="s">
        <v>20</v>
      </c>
      <c r="N47" s="136" t="s">
        <v>2</v>
      </c>
      <c r="O47" s="136">
        <v>5514</v>
      </c>
      <c r="P47" s="136">
        <v>0.8842206542655549</v>
      </c>
      <c r="Q47" s="136">
        <v>722</v>
      </c>
      <c r="R47" s="136">
        <v>0.11577934573444516</v>
      </c>
      <c r="S47" s="266">
        <v>6236</v>
      </c>
      <c r="T47" s="350">
        <f t="shared" si="10"/>
        <v>0.23326023066429416</v>
      </c>
      <c r="U47" s="12">
        <f t="shared" si="11"/>
        <v>0.1975935653150891</v>
      </c>
    </row>
    <row r="48" spans="2:21" ht="12.75">
      <c r="B48" s="384" t="s">
        <v>249</v>
      </c>
      <c r="C48" s="385" t="s">
        <v>274</v>
      </c>
      <c r="D48" s="386">
        <f t="shared" si="3"/>
        <v>5660</v>
      </c>
      <c r="E48" s="387">
        <f t="shared" si="5"/>
        <v>0.8978426395939086</v>
      </c>
      <c r="F48" s="386">
        <f t="shared" si="4"/>
        <v>644</v>
      </c>
      <c r="G48" s="387">
        <f t="shared" si="6"/>
        <v>0.10215736040609137</v>
      </c>
      <c r="H48" s="386">
        <f t="shared" si="7"/>
        <v>6304</v>
      </c>
      <c r="I48" s="388">
        <f t="shared" si="8"/>
        <v>0.022664682068871296</v>
      </c>
      <c r="J48" s="359">
        <f t="shared" si="9"/>
        <v>0.23727140890814125</v>
      </c>
      <c r="M48" s="1" t="s">
        <v>249</v>
      </c>
      <c r="N48" s="1" t="s">
        <v>274</v>
      </c>
      <c r="O48" s="1">
        <v>3792</v>
      </c>
      <c r="P48" s="1">
        <v>0.8794063079777366</v>
      </c>
      <c r="Q48" s="1">
        <v>520</v>
      </c>
      <c r="R48" s="1">
        <v>0.12059369202226346</v>
      </c>
      <c r="S48" s="7">
        <v>4312</v>
      </c>
      <c r="T48" s="349">
        <f t="shared" si="10"/>
        <v>0.16129219285189808</v>
      </c>
      <c r="U48" s="12">
        <f t="shared" si="11"/>
        <v>0.47106567722102266</v>
      </c>
    </row>
    <row r="49" spans="2:21" ht="12.75">
      <c r="B49" s="384" t="s">
        <v>23</v>
      </c>
      <c r="C49" s="385" t="s">
        <v>4</v>
      </c>
      <c r="D49" s="386">
        <f t="shared" si="3"/>
        <v>3621</v>
      </c>
      <c r="E49" s="387">
        <f t="shared" si="5"/>
        <v>0.8689704823614111</v>
      </c>
      <c r="F49" s="386">
        <f t="shared" si="4"/>
        <v>546</v>
      </c>
      <c r="G49" s="387">
        <f t="shared" si="6"/>
        <v>0.13102951763858892</v>
      </c>
      <c r="H49" s="386">
        <f t="shared" si="7"/>
        <v>4167</v>
      </c>
      <c r="I49" s="388">
        <f t="shared" si="8"/>
        <v>0.014981556183532153</v>
      </c>
      <c r="J49" s="359">
        <f t="shared" si="9"/>
        <v>0.15683850902922344</v>
      </c>
      <c r="M49" s="136" t="s">
        <v>23</v>
      </c>
      <c r="N49" s="136" t="s">
        <v>4</v>
      </c>
      <c r="O49" s="136">
        <v>3064</v>
      </c>
      <c r="P49" s="136">
        <v>0.8771829373031778</v>
      </c>
      <c r="Q49" s="136">
        <v>429</v>
      </c>
      <c r="R49" s="136">
        <v>0.12281706269682222</v>
      </c>
      <c r="S49" s="266">
        <v>3493</v>
      </c>
      <c r="T49" s="350">
        <f t="shared" si="10"/>
        <v>0.1306571497290538</v>
      </c>
      <c r="U49" s="12">
        <f t="shared" si="11"/>
        <v>0.20038214023849776</v>
      </c>
    </row>
    <row r="50" spans="2:21" ht="12.75">
      <c r="B50" s="384" t="s">
        <v>31</v>
      </c>
      <c r="C50" s="385" t="s">
        <v>12</v>
      </c>
      <c r="D50" s="386">
        <f t="shared" si="3"/>
        <v>3228</v>
      </c>
      <c r="E50" s="387">
        <f t="shared" si="5"/>
        <v>0.8996655518394648</v>
      </c>
      <c r="F50" s="386">
        <f t="shared" si="4"/>
        <v>360</v>
      </c>
      <c r="G50" s="387">
        <f t="shared" si="6"/>
        <v>0.10033444816053512</v>
      </c>
      <c r="H50" s="386">
        <f t="shared" si="7"/>
        <v>3588</v>
      </c>
      <c r="I50" s="388">
        <f t="shared" si="8"/>
        <v>0.012899885669909614</v>
      </c>
      <c r="J50" s="359">
        <f t="shared" si="9"/>
        <v>0.1350459732173875</v>
      </c>
      <c r="M50" s="1" t="s">
        <v>31</v>
      </c>
      <c r="N50" s="1" t="s">
        <v>12</v>
      </c>
      <c r="O50" s="1">
        <v>2714</v>
      </c>
      <c r="P50" s="1">
        <v>0.8783171521035599</v>
      </c>
      <c r="Q50" s="1">
        <v>376</v>
      </c>
      <c r="R50" s="1">
        <v>0.12168284789644013</v>
      </c>
      <c r="S50" s="7">
        <v>3090</v>
      </c>
      <c r="T50" s="349">
        <f t="shared" si="10"/>
        <v>0.11558276343051138</v>
      </c>
      <c r="U50" s="12">
        <f t="shared" si="11"/>
        <v>0.16839197479975</v>
      </c>
    </row>
    <row r="51" spans="2:21" ht="12.75">
      <c r="B51" s="384" t="s">
        <v>36</v>
      </c>
      <c r="C51" s="385" t="s">
        <v>17</v>
      </c>
      <c r="D51" s="386">
        <f t="shared" si="3"/>
        <v>3028</v>
      </c>
      <c r="E51" s="387">
        <f t="shared" si="5"/>
        <v>0.904961147638972</v>
      </c>
      <c r="F51" s="386">
        <f t="shared" si="4"/>
        <v>318</v>
      </c>
      <c r="G51" s="387">
        <f t="shared" si="6"/>
        <v>0.09503885236102809</v>
      </c>
      <c r="H51" s="386">
        <f t="shared" si="7"/>
        <v>3346</v>
      </c>
      <c r="I51" s="388">
        <f t="shared" si="8"/>
        <v>0.01202982649150434</v>
      </c>
      <c r="J51" s="359">
        <f t="shared" si="9"/>
        <v>0.12593752128912447</v>
      </c>
      <c r="M51" s="1" t="s">
        <v>36</v>
      </c>
      <c r="N51" s="1" t="s">
        <v>17</v>
      </c>
      <c r="O51" s="1">
        <v>2710</v>
      </c>
      <c r="P51" s="1">
        <v>0.8935047807451368</v>
      </c>
      <c r="Q51" s="1">
        <v>323</v>
      </c>
      <c r="R51" s="1">
        <v>0.10649521925486317</v>
      </c>
      <c r="S51" s="7">
        <v>3033</v>
      </c>
      <c r="T51" s="349">
        <f t="shared" si="10"/>
        <v>0.11345065420218156</v>
      </c>
      <c r="U51" s="12">
        <f t="shared" si="11"/>
        <v>0.11006430218277918</v>
      </c>
    </row>
    <row r="52" spans="2:21" ht="12.75">
      <c r="B52" s="384" t="s">
        <v>24</v>
      </c>
      <c r="C52" s="385" t="s">
        <v>5</v>
      </c>
      <c r="D52" s="386">
        <f t="shared" si="3"/>
        <v>2793</v>
      </c>
      <c r="E52" s="387">
        <f t="shared" si="5"/>
        <v>0.8676607642124884</v>
      </c>
      <c r="F52" s="386">
        <f t="shared" si="4"/>
        <v>426</v>
      </c>
      <c r="G52" s="387">
        <f t="shared" si="6"/>
        <v>0.13233923578751164</v>
      </c>
      <c r="H52" s="386">
        <f t="shared" si="7"/>
        <v>3219</v>
      </c>
      <c r="I52" s="388">
        <f t="shared" si="8"/>
        <v>0.011573225187134628</v>
      </c>
      <c r="J52" s="359">
        <f t="shared" si="9"/>
        <v>0.12115746593834181</v>
      </c>
      <c r="M52" s="136" t="s">
        <v>24</v>
      </c>
      <c r="N52" s="136" t="s">
        <v>5</v>
      </c>
      <c r="O52" s="136">
        <v>2319</v>
      </c>
      <c r="P52" s="136">
        <v>0.8698424606151538</v>
      </c>
      <c r="Q52" s="136">
        <v>347</v>
      </c>
      <c r="R52" s="136">
        <v>0.1301575393848462</v>
      </c>
      <c r="S52" s="266">
        <v>2666</v>
      </c>
      <c r="T52" s="350">
        <f t="shared" si="10"/>
        <v>0.09972286320574218</v>
      </c>
      <c r="U52" s="355">
        <f t="shared" si="11"/>
        <v>0.21494170989030925</v>
      </c>
    </row>
    <row r="53" spans="2:21" ht="12.75">
      <c r="B53" s="384" t="s">
        <v>27</v>
      </c>
      <c r="C53" s="385" t="s">
        <v>8</v>
      </c>
      <c r="D53" s="386">
        <f t="shared" si="3"/>
        <v>1320</v>
      </c>
      <c r="E53" s="387">
        <f t="shared" si="5"/>
        <v>0.9256661991584852</v>
      </c>
      <c r="F53" s="386">
        <f t="shared" si="4"/>
        <v>106</v>
      </c>
      <c r="G53" s="387">
        <f>F53/H53</f>
        <v>0.07433380084151472</v>
      </c>
      <c r="H53" s="386">
        <f t="shared" si="7"/>
        <v>1426</v>
      </c>
      <c r="I53" s="388">
        <f>H53/$H$34</f>
        <v>0.005126877638041</v>
      </c>
      <c r="J53" s="359">
        <f t="shared" si="9"/>
        <v>0.05367211756075657</v>
      </c>
      <c r="M53" s="1" t="s">
        <v>27</v>
      </c>
      <c r="N53" s="1" t="s">
        <v>8</v>
      </c>
      <c r="O53" s="1">
        <v>1193</v>
      </c>
      <c r="P53" s="1">
        <v>0.9037878787878788</v>
      </c>
      <c r="Q53" s="1">
        <v>127</v>
      </c>
      <c r="R53" s="1">
        <v>0.09621212121212121</v>
      </c>
      <c r="S53" s="7">
        <v>1320</v>
      </c>
      <c r="T53" s="349">
        <f t="shared" si="10"/>
        <v>0.04937516107711166</v>
      </c>
      <c r="U53" s="12">
        <f t="shared" si="11"/>
        <v>0.08702668284836856</v>
      </c>
    </row>
    <row r="54" spans="2:21" ht="13.5" thickBot="1">
      <c r="B54" s="389" t="s">
        <v>22</v>
      </c>
      <c r="C54" s="390" t="s">
        <v>273</v>
      </c>
      <c r="D54" s="391">
        <f t="shared" si="3"/>
        <v>882</v>
      </c>
      <c r="E54" s="392">
        <f t="shared" si="5"/>
        <v>0.9</v>
      </c>
      <c r="F54" s="391">
        <f t="shared" si="4"/>
        <v>98</v>
      </c>
      <c r="G54" s="392">
        <f>F54/H54</f>
        <v>0.1</v>
      </c>
      <c r="H54" s="391">
        <f>D54+F54</f>
        <v>980</v>
      </c>
      <c r="I54" s="393">
        <f t="shared" si="8"/>
        <v>0.0035233801439552457</v>
      </c>
      <c r="J54" s="359">
        <f t="shared" si="9"/>
        <v>0.03688546648635445</v>
      </c>
      <c r="M54" s="1" t="s">
        <v>22</v>
      </c>
      <c r="N54" s="1" t="s">
        <v>273</v>
      </c>
      <c r="O54" s="1">
        <v>788</v>
      </c>
      <c r="P54" s="1">
        <v>0.8745837957824639</v>
      </c>
      <c r="Q54" s="1">
        <v>113</v>
      </c>
      <c r="R54" s="1">
        <v>0.12541620421753608</v>
      </c>
      <c r="S54" s="7">
        <v>901</v>
      </c>
      <c r="T54" s="349">
        <f t="shared" si="10"/>
        <v>0.03370228797763455</v>
      </c>
      <c r="U54" s="12">
        <f t="shared" si="11"/>
        <v>0.09444992312783973</v>
      </c>
    </row>
    <row r="55" spans="3:21" ht="12.75">
      <c r="C55" t="s">
        <v>250</v>
      </c>
      <c r="U55" s="12"/>
    </row>
    <row r="56" spans="2:9" ht="12.75" hidden="1">
      <c r="B56" s="124"/>
      <c r="D56" s="125" t="s">
        <v>281</v>
      </c>
      <c r="E56" s="78" t="s">
        <v>41</v>
      </c>
      <c r="F56" s="132" t="s">
        <v>260</v>
      </c>
      <c r="G56" s="125" t="s">
        <v>259</v>
      </c>
      <c r="I56" s="131">
        <f>SUM(I35:I54)</f>
        <v>1</v>
      </c>
    </row>
    <row r="57" spans="3:7" ht="12.75" hidden="1">
      <c r="C57" s="160" t="s">
        <v>280</v>
      </c>
      <c r="D57" s="163">
        <f>K36</f>
        <v>4611</v>
      </c>
      <c r="E57" s="161">
        <f>D57*0.9</f>
        <v>4149.900000000001</v>
      </c>
      <c r="F57" s="126">
        <v>32347</v>
      </c>
      <c r="G57" s="162">
        <f>SUM(E57:F57)</f>
        <v>36496.9</v>
      </c>
    </row>
    <row r="58" spans="3:13" ht="12.75" hidden="1">
      <c r="C58" s="118" t="s">
        <v>299</v>
      </c>
      <c r="D58" s="256">
        <f>Q64</f>
        <v>32343</v>
      </c>
      <c r="E58" s="129">
        <f>D57*0.1</f>
        <v>461.1</v>
      </c>
      <c r="F58" s="126">
        <v>3430</v>
      </c>
      <c r="G58" s="162">
        <f>SUM(E58:F58)</f>
        <v>3891.1</v>
      </c>
      <c r="K58" s="257" t="s">
        <v>300</v>
      </c>
      <c r="L58" s="257"/>
      <c r="M58" s="257"/>
    </row>
    <row r="59" ht="12.75" hidden="1">
      <c r="E59" s="158">
        <f>SUM(E57:E58)</f>
        <v>4611.000000000001</v>
      </c>
    </row>
    <row r="60" spans="3:17" ht="12.75" hidden="1">
      <c r="C60" s="257" t="s">
        <v>278</v>
      </c>
      <c r="D60" s="132"/>
      <c r="E60" s="131"/>
      <c r="F60" s="132"/>
      <c r="G60" s="131"/>
      <c r="I60" s="131"/>
      <c r="J60" s="8"/>
      <c r="K60" s="1"/>
      <c r="L60" s="15" t="s">
        <v>253</v>
      </c>
      <c r="M60" s="325" t="s">
        <v>48</v>
      </c>
      <c r="N60" s="326" t="s">
        <v>49</v>
      </c>
      <c r="O60" s="15" t="s">
        <v>45</v>
      </c>
      <c r="P60" s="15" t="s">
        <v>46</v>
      </c>
      <c r="Q60" s="15" t="s">
        <v>47</v>
      </c>
    </row>
    <row r="61" spans="11:17" ht="12.75" hidden="1">
      <c r="K61" s="1"/>
      <c r="L61" s="1" t="s">
        <v>295</v>
      </c>
      <c r="M61" s="1" t="s">
        <v>295</v>
      </c>
      <c r="N61" s="1" t="s">
        <v>295</v>
      </c>
      <c r="O61" s="1" t="s">
        <v>295</v>
      </c>
      <c r="P61" s="1" t="s">
        <v>295</v>
      </c>
      <c r="Q61" s="1" t="s">
        <v>295</v>
      </c>
    </row>
    <row r="62" spans="2:18" ht="12.75" hidden="1">
      <c r="B62" s="1"/>
      <c r="C62" s="1"/>
      <c r="D62" s="128" t="s">
        <v>256</v>
      </c>
      <c r="E62" s="128" t="s">
        <v>256</v>
      </c>
      <c r="F62" s="128" t="s">
        <v>257</v>
      </c>
      <c r="G62" s="128" t="s">
        <v>257</v>
      </c>
      <c r="H62" s="128" t="s">
        <v>1</v>
      </c>
      <c r="I62" s="128" t="s">
        <v>1</v>
      </c>
      <c r="K62" s="1" t="s">
        <v>296</v>
      </c>
      <c r="L62" s="1"/>
      <c r="M62" s="1"/>
      <c r="N62" s="136">
        <v>12</v>
      </c>
      <c r="O62" s="177">
        <v>20657</v>
      </c>
      <c r="P62" s="136">
        <v>124</v>
      </c>
      <c r="Q62" s="1">
        <v>0</v>
      </c>
      <c r="R62" s="266">
        <f>SUM(N62:P62)</f>
        <v>20793</v>
      </c>
    </row>
    <row r="63" spans="2:18" ht="12.75" hidden="1">
      <c r="B63" s="1"/>
      <c r="C63" s="1"/>
      <c r="D63" s="128" t="s">
        <v>54</v>
      </c>
      <c r="E63" s="128" t="s">
        <v>258</v>
      </c>
      <c r="F63" s="128" t="s">
        <v>54</v>
      </c>
      <c r="G63" s="128" t="s">
        <v>258</v>
      </c>
      <c r="H63" s="128" t="s">
        <v>54</v>
      </c>
      <c r="I63" s="128" t="s">
        <v>258</v>
      </c>
      <c r="K63" s="1" t="s">
        <v>297</v>
      </c>
      <c r="L63" s="1"/>
      <c r="M63" s="1"/>
      <c r="N63" s="136">
        <v>10</v>
      </c>
      <c r="O63" s="177">
        <v>11496</v>
      </c>
      <c r="P63" s="136">
        <v>44</v>
      </c>
      <c r="Q63" s="1">
        <v>0</v>
      </c>
      <c r="R63" s="266">
        <f>SUM(N63:P63)</f>
        <v>11550</v>
      </c>
    </row>
    <row r="64" spans="2:17" ht="12.75" hidden="1">
      <c r="B64" s="1">
        <v>1</v>
      </c>
      <c r="C64" s="1" t="s">
        <v>2</v>
      </c>
      <c r="D64" s="126">
        <v>6643</v>
      </c>
      <c r="E64" s="127">
        <v>0.9</v>
      </c>
      <c r="F64" s="128">
        <v>779</v>
      </c>
      <c r="G64" s="127">
        <v>0.1</v>
      </c>
      <c r="H64" s="126">
        <v>7422</v>
      </c>
      <c r="I64" s="127">
        <v>1</v>
      </c>
      <c r="K64" s="1" t="s">
        <v>298</v>
      </c>
      <c r="L64" s="1"/>
      <c r="M64" s="1"/>
      <c r="N64" s="136">
        <f>SUM(N62:N63)</f>
        <v>22</v>
      </c>
      <c r="O64" s="136">
        <f>SUM(O62:O63)</f>
        <v>32153</v>
      </c>
      <c r="P64" s="136">
        <f>SUM(P62:P63)</f>
        <v>168</v>
      </c>
      <c r="Q64" s="266">
        <f>SUM(N64:P64)</f>
        <v>32343</v>
      </c>
    </row>
    <row r="65" spans="2:9" ht="12.75" hidden="1">
      <c r="B65" s="1">
        <v>2</v>
      </c>
      <c r="C65" s="1" t="s">
        <v>3</v>
      </c>
      <c r="D65" s="126">
        <v>32577</v>
      </c>
      <c r="E65" s="127">
        <v>0.93</v>
      </c>
      <c r="F65" s="126">
        <v>2630</v>
      </c>
      <c r="G65" s="127">
        <v>0.07</v>
      </c>
      <c r="H65" s="126">
        <v>35207</v>
      </c>
      <c r="I65" s="127">
        <v>1</v>
      </c>
    </row>
    <row r="66" spans="2:9" ht="12.75" hidden="1">
      <c r="B66" s="1">
        <v>3</v>
      </c>
      <c r="C66" s="1" t="s">
        <v>237</v>
      </c>
      <c r="D66" s="128">
        <v>882</v>
      </c>
      <c r="E66" s="127">
        <v>0.9</v>
      </c>
      <c r="F66" s="128">
        <v>98</v>
      </c>
      <c r="G66" s="127">
        <v>0.1</v>
      </c>
      <c r="H66" s="128">
        <v>980</v>
      </c>
      <c r="I66" s="127">
        <v>1</v>
      </c>
    </row>
    <row r="67" spans="2:9" ht="12.75" hidden="1">
      <c r="B67" s="1">
        <v>4</v>
      </c>
      <c r="C67" s="1" t="s">
        <v>4</v>
      </c>
      <c r="D67" s="126">
        <v>3621</v>
      </c>
      <c r="E67" s="127">
        <v>0.87</v>
      </c>
      <c r="F67" s="128">
        <v>546</v>
      </c>
      <c r="G67" s="127">
        <v>0.13</v>
      </c>
      <c r="H67" s="126">
        <v>4167</v>
      </c>
      <c r="I67" s="127">
        <v>1</v>
      </c>
    </row>
    <row r="68" spans="2:9" ht="12.75" hidden="1">
      <c r="B68" s="1">
        <v>5</v>
      </c>
      <c r="C68" s="1" t="s">
        <v>5</v>
      </c>
      <c r="D68" s="126">
        <v>2793</v>
      </c>
      <c r="E68" s="127">
        <v>0.87</v>
      </c>
      <c r="F68" s="128">
        <v>426</v>
      </c>
      <c r="G68" s="127">
        <v>0.13</v>
      </c>
      <c r="H68" s="126">
        <v>3219</v>
      </c>
      <c r="I68" s="127">
        <v>1</v>
      </c>
    </row>
    <row r="69" spans="2:9" ht="12.75" hidden="1">
      <c r="B69" s="1">
        <v>6</v>
      </c>
      <c r="C69" s="1" t="s">
        <v>6</v>
      </c>
      <c r="D69" s="126">
        <v>7943</v>
      </c>
      <c r="E69" s="127">
        <v>0.95</v>
      </c>
      <c r="F69" s="128">
        <v>440</v>
      </c>
      <c r="G69" s="127">
        <v>0.05</v>
      </c>
      <c r="H69" s="126">
        <v>8383</v>
      </c>
      <c r="I69" s="127">
        <v>1</v>
      </c>
    </row>
    <row r="70" spans="2:9" ht="12.75" hidden="1">
      <c r="B70" s="1">
        <v>7</v>
      </c>
      <c r="C70" s="1" t="s">
        <v>7</v>
      </c>
      <c r="D70" s="126">
        <v>13000</v>
      </c>
      <c r="E70" s="127">
        <v>0.97</v>
      </c>
      <c r="F70" s="128">
        <v>347</v>
      </c>
      <c r="G70" s="127">
        <v>0.03</v>
      </c>
      <c r="H70" s="126">
        <v>13347</v>
      </c>
      <c r="I70" s="127">
        <v>1</v>
      </c>
    </row>
    <row r="71" spans="2:9" ht="12.75" hidden="1">
      <c r="B71" s="1">
        <v>8</v>
      </c>
      <c r="C71" s="1" t="s">
        <v>8</v>
      </c>
      <c r="D71" s="126">
        <v>1320</v>
      </c>
      <c r="E71" s="127">
        <v>0.93</v>
      </c>
      <c r="F71" s="128">
        <v>106</v>
      </c>
      <c r="G71" s="127">
        <v>0.07</v>
      </c>
      <c r="H71" s="126">
        <v>1426</v>
      </c>
      <c r="I71" s="127">
        <v>1</v>
      </c>
    </row>
    <row r="72" spans="2:9" ht="12.75" hidden="1">
      <c r="B72" s="1">
        <v>9</v>
      </c>
      <c r="C72" s="1" t="s">
        <v>9</v>
      </c>
      <c r="D72" s="126">
        <v>11748</v>
      </c>
      <c r="E72" s="127">
        <v>0.88</v>
      </c>
      <c r="F72" s="126">
        <v>1611</v>
      </c>
      <c r="G72" s="127">
        <v>0.12</v>
      </c>
      <c r="H72" s="126">
        <v>13359</v>
      </c>
      <c r="I72" s="127">
        <v>1</v>
      </c>
    </row>
    <row r="73" spans="2:9" ht="12.75" hidden="1">
      <c r="B73" s="1">
        <v>10</v>
      </c>
      <c r="C73" s="1" t="s">
        <v>10</v>
      </c>
      <c r="D73" s="126">
        <v>20478</v>
      </c>
      <c r="E73" s="127">
        <v>0.91</v>
      </c>
      <c r="F73" s="126">
        <v>2125</v>
      </c>
      <c r="G73" s="127">
        <v>0.09</v>
      </c>
      <c r="H73" s="126">
        <v>22603</v>
      </c>
      <c r="I73" s="127">
        <v>1</v>
      </c>
    </row>
    <row r="74" spans="2:9" ht="12.75" hidden="1">
      <c r="B74" s="1">
        <v>11</v>
      </c>
      <c r="C74" s="1" t="s">
        <v>11</v>
      </c>
      <c r="D74" s="126">
        <v>28895</v>
      </c>
      <c r="E74" s="127">
        <v>0.89</v>
      </c>
      <c r="F74" s="126">
        <v>3740</v>
      </c>
      <c r="G74" s="127">
        <v>0.11</v>
      </c>
      <c r="H74" s="126">
        <v>32635</v>
      </c>
      <c r="I74" s="127">
        <v>1</v>
      </c>
    </row>
    <row r="75" spans="2:9" ht="12.75" hidden="1">
      <c r="B75" s="1">
        <v>12</v>
      </c>
      <c r="C75" s="1" t="s">
        <v>12</v>
      </c>
      <c r="D75" s="126">
        <v>3228</v>
      </c>
      <c r="E75" s="127">
        <v>0.9</v>
      </c>
      <c r="F75" s="128">
        <v>360</v>
      </c>
      <c r="G75" s="127">
        <v>0.1</v>
      </c>
      <c r="H75" s="126">
        <v>3588</v>
      </c>
      <c r="I75" s="127">
        <v>1</v>
      </c>
    </row>
    <row r="76" spans="2:9" ht="12.75" hidden="1">
      <c r="B76" s="1">
        <v>13</v>
      </c>
      <c r="C76" s="1" t="s">
        <v>13</v>
      </c>
      <c r="D76" s="126">
        <v>16200</v>
      </c>
      <c r="E76" s="127">
        <v>0.93</v>
      </c>
      <c r="F76" s="126">
        <v>1254</v>
      </c>
      <c r="G76" s="127">
        <v>0.07</v>
      </c>
      <c r="H76" s="126">
        <v>17454</v>
      </c>
      <c r="I76" s="127">
        <v>1</v>
      </c>
    </row>
    <row r="77" spans="2:9" ht="12.75" hidden="1">
      <c r="B77" s="1">
        <v>14</v>
      </c>
      <c r="C77" s="1" t="s">
        <v>14</v>
      </c>
      <c r="D77" s="126">
        <v>25414</v>
      </c>
      <c r="E77" s="127">
        <v>0.92</v>
      </c>
      <c r="F77" s="126">
        <v>2144</v>
      </c>
      <c r="G77" s="127">
        <v>0.08</v>
      </c>
      <c r="H77" s="126">
        <v>27558</v>
      </c>
      <c r="I77" s="127">
        <v>1</v>
      </c>
    </row>
    <row r="78" spans="2:9" ht="12.75" hidden="1">
      <c r="B78" s="1">
        <v>15</v>
      </c>
      <c r="C78" s="1" t="s">
        <v>15</v>
      </c>
      <c r="D78" s="126">
        <v>32347</v>
      </c>
      <c r="E78" s="127">
        <v>0.9</v>
      </c>
      <c r="F78" s="126">
        <v>3430</v>
      </c>
      <c r="G78" s="127">
        <v>0.1</v>
      </c>
      <c r="H78" s="126">
        <v>35777</v>
      </c>
      <c r="I78" s="127">
        <v>1</v>
      </c>
    </row>
    <row r="79" spans="2:9" ht="12.75" hidden="1">
      <c r="B79" s="1">
        <v>16</v>
      </c>
      <c r="C79" s="1" t="s">
        <v>16</v>
      </c>
      <c r="D79" s="126">
        <v>8642</v>
      </c>
      <c r="E79" s="127">
        <v>0.93</v>
      </c>
      <c r="F79" s="128">
        <v>621</v>
      </c>
      <c r="G79" s="127">
        <v>0.07</v>
      </c>
      <c r="H79" s="126">
        <v>9263</v>
      </c>
      <c r="I79" s="127">
        <v>1</v>
      </c>
    </row>
    <row r="80" spans="2:9" ht="12.75" hidden="1">
      <c r="B80" s="1">
        <v>17</v>
      </c>
      <c r="C80" s="1" t="s">
        <v>17</v>
      </c>
      <c r="D80" s="126">
        <v>3028</v>
      </c>
      <c r="E80" s="127">
        <v>0.9</v>
      </c>
      <c r="F80" s="128">
        <v>318</v>
      </c>
      <c r="G80" s="127">
        <v>0.1</v>
      </c>
      <c r="H80" s="126">
        <v>3346</v>
      </c>
      <c r="I80" s="127">
        <v>1</v>
      </c>
    </row>
    <row r="81" spans="2:9" ht="12.75" hidden="1">
      <c r="B81" s="1">
        <v>18</v>
      </c>
      <c r="C81" s="1" t="s">
        <v>233</v>
      </c>
      <c r="D81" s="126">
        <v>9592</v>
      </c>
      <c r="E81" s="127">
        <v>0.86</v>
      </c>
      <c r="F81" s="126">
        <v>1595</v>
      </c>
      <c r="G81" s="127">
        <v>0.14</v>
      </c>
      <c r="H81" s="126">
        <v>11187</v>
      </c>
      <c r="I81" s="127">
        <v>1</v>
      </c>
    </row>
    <row r="82" spans="2:9" ht="12.75" hidden="1">
      <c r="B82" s="1">
        <v>19</v>
      </c>
      <c r="C82" s="1" t="s">
        <v>18</v>
      </c>
      <c r="D82" s="126">
        <v>14376</v>
      </c>
      <c r="E82" s="127">
        <v>0.88</v>
      </c>
      <c r="F82" s="126">
        <v>1930</v>
      </c>
      <c r="G82" s="127">
        <v>0.12</v>
      </c>
      <c r="H82" s="126">
        <v>16306</v>
      </c>
      <c r="I82" s="127">
        <v>1</v>
      </c>
    </row>
    <row r="83" spans="2:9" ht="12.75" hidden="1">
      <c r="B83" s="1">
        <v>21</v>
      </c>
      <c r="C83" s="1" t="s">
        <v>19</v>
      </c>
      <c r="D83" s="126">
        <v>5660</v>
      </c>
      <c r="E83" s="127">
        <v>0.9</v>
      </c>
      <c r="F83" s="128">
        <v>644</v>
      </c>
      <c r="G83" s="127">
        <v>0.1</v>
      </c>
      <c r="H83" s="126">
        <v>6304</v>
      </c>
      <c r="I83" s="127">
        <v>1</v>
      </c>
    </row>
    <row r="84" spans="2:9" ht="12.75" hidden="1">
      <c r="B84" s="1" t="s">
        <v>1</v>
      </c>
      <c r="C84" s="1" t="s">
        <v>1</v>
      </c>
      <c r="D84" s="126">
        <v>248387</v>
      </c>
      <c r="E84" s="127">
        <v>0.91</v>
      </c>
      <c r="F84" s="126">
        <v>25144</v>
      </c>
      <c r="G84" s="127">
        <v>0.09</v>
      </c>
      <c r="H84" s="126">
        <v>273531</v>
      </c>
      <c r="I84" s="127">
        <v>1</v>
      </c>
    </row>
    <row r="85" ht="12.75" hidden="1"/>
    <row r="86" ht="12.75" hidden="1"/>
    <row r="87" ht="12.75" hidden="1"/>
    <row r="88" ht="12.75" hidden="1"/>
  </sheetData>
  <mergeCells count="10">
    <mergeCell ref="B29:I29"/>
    <mergeCell ref="B30:I30"/>
    <mergeCell ref="C2:I2"/>
    <mergeCell ref="D5:E5"/>
    <mergeCell ref="F5:G5"/>
    <mergeCell ref="H5:I5"/>
    <mergeCell ref="C32:C33"/>
    <mergeCell ref="D32:E32"/>
    <mergeCell ref="F32:G32"/>
    <mergeCell ref="H32:I3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  <ignoredErrors>
    <ignoredError sqref="G34 E34 E36:E5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91"/>
  <sheetViews>
    <sheetView showGridLines="0" zoomScale="75" zoomScaleNormal="75" workbookViewId="0" topLeftCell="A1">
      <selection activeCell="B2" sqref="B2:X68"/>
    </sheetView>
  </sheetViews>
  <sheetFormatPr defaultColWidth="11.421875" defaultRowHeight="12.75"/>
  <cols>
    <col min="1" max="1" width="5.00390625" style="0" customWidth="1"/>
    <col min="2" max="2" width="60.421875" style="0" customWidth="1"/>
    <col min="3" max="3" width="10.140625" style="0" customWidth="1"/>
    <col min="4" max="4" width="11.140625" style="0" hidden="1" customWidth="1"/>
    <col min="5" max="5" width="12.28125" style="0" hidden="1" customWidth="1"/>
    <col min="6" max="6" width="10.8515625" style="0" customWidth="1"/>
    <col min="7" max="7" width="8.8515625" style="0" hidden="1" customWidth="1"/>
    <col min="8" max="8" width="8.421875" style="0" hidden="1" customWidth="1"/>
    <col min="9" max="9" width="11.140625" style="0" customWidth="1"/>
    <col min="10" max="10" width="9.140625" style="0" hidden="1" customWidth="1"/>
    <col min="11" max="11" width="12.00390625" style="0" hidden="1" customWidth="1"/>
    <col min="12" max="12" width="7.00390625" style="0" customWidth="1"/>
    <col min="13" max="13" width="9.421875" style="0" hidden="1" customWidth="1"/>
    <col min="14" max="14" width="12.28125" style="0" hidden="1" customWidth="1"/>
    <col min="15" max="15" width="10.00390625" style="0" customWidth="1"/>
    <col min="16" max="16" width="9.140625" style="0" hidden="1" customWidth="1"/>
    <col min="17" max="17" width="12.00390625" style="0" hidden="1" customWidth="1"/>
    <col min="18" max="18" width="7.7109375" style="0" customWidth="1"/>
    <col min="19" max="19" width="8.00390625" style="0" hidden="1" customWidth="1"/>
    <col min="20" max="20" width="10.8515625" style="0" hidden="1" customWidth="1"/>
    <col min="21" max="21" width="9.8515625" style="0" customWidth="1"/>
    <col min="22" max="22" width="11.00390625" style="0" hidden="1" customWidth="1"/>
    <col min="23" max="23" width="10.28125" style="12" hidden="1" customWidth="1"/>
    <col min="24" max="24" width="8.57421875" style="12" customWidth="1"/>
    <col min="26" max="26" width="18.57421875" style="0" customWidth="1"/>
    <col min="28" max="28" width="11.421875" style="9" customWidth="1"/>
  </cols>
  <sheetData>
    <row r="1" ht="12.75">
      <c r="B1" s="13"/>
    </row>
    <row r="2" spans="2:24" ht="12.75">
      <c r="B2" s="565" t="s">
        <v>317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</row>
    <row r="3" spans="2:24" ht="12.75">
      <c r="B3" s="529" t="s">
        <v>320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</row>
    <row r="4" spans="2:24" ht="13.5" thickBot="1"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</row>
    <row r="5" spans="2:24" ht="13.5" thickBot="1">
      <c r="B5" s="59"/>
      <c r="C5" s="108"/>
      <c r="D5" s="560" t="s">
        <v>195</v>
      </c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109"/>
      <c r="X5" s="110"/>
    </row>
    <row r="6" spans="2:24" ht="13.5" thickBot="1">
      <c r="B6" s="59"/>
      <c r="C6" s="69" t="s">
        <v>202</v>
      </c>
      <c r="D6" s="70" t="s">
        <v>193</v>
      </c>
      <c r="E6" s="71" t="s">
        <v>193</v>
      </c>
      <c r="F6" s="72" t="s">
        <v>215</v>
      </c>
      <c r="G6" s="73" t="s">
        <v>48</v>
      </c>
      <c r="H6" s="73"/>
      <c r="I6" s="73" t="s">
        <v>48</v>
      </c>
      <c r="J6" s="74" t="s">
        <v>49</v>
      </c>
      <c r="K6" s="74"/>
      <c r="L6" s="74" t="s">
        <v>49</v>
      </c>
      <c r="M6" s="75" t="s">
        <v>45</v>
      </c>
      <c r="N6" s="75"/>
      <c r="O6" s="75" t="s">
        <v>45</v>
      </c>
      <c r="P6" s="75" t="s">
        <v>46</v>
      </c>
      <c r="Q6" s="75"/>
      <c r="R6" s="75" t="s">
        <v>46</v>
      </c>
      <c r="S6" s="75" t="s">
        <v>47</v>
      </c>
      <c r="T6" s="75"/>
      <c r="U6" s="75" t="s">
        <v>47</v>
      </c>
      <c r="V6" s="75" t="s">
        <v>1</v>
      </c>
      <c r="W6" s="76"/>
      <c r="X6" s="77" t="s">
        <v>1</v>
      </c>
    </row>
    <row r="7" spans="2:24" ht="13.5" thickBot="1">
      <c r="B7" s="210" t="s">
        <v>200</v>
      </c>
      <c r="C7" s="211" t="s">
        <v>42</v>
      </c>
      <c r="D7" s="212"/>
      <c r="E7" s="213"/>
      <c r="F7" s="561" t="s">
        <v>232</v>
      </c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3"/>
    </row>
    <row r="8" spans="2:24" ht="13.5" thickBot="1">
      <c r="B8" s="142" t="s">
        <v>103</v>
      </c>
      <c r="C8" s="225" t="s">
        <v>102</v>
      </c>
      <c r="D8" s="214">
        <f>listacondensadafem!D7</f>
        <v>0</v>
      </c>
      <c r="E8" s="215">
        <f>$D$80</f>
        <v>16080.943920090389</v>
      </c>
      <c r="F8" s="216">
        <f>+D8*100000/E8</f>
        <v>0</v>
      </c>
      <c r="G8" s="214">
        <f>listacondensadafem!E7</f>
        <v>0</v>
      </c>
      <c r="H8" s="217">
        <f>$D$81</f>
        <v>79719.93729328281</v>
      </c>
      <c r="I8" s="216">
        <f>+G8*100000/H8</f>
        <v>0</v>
      </c>
      <c r="J8" s="214">
        <f>listacondensadafem!F7</f>
        <v>5</v>
      </c>
      <c r="K8" s="217">
        <f>$D$82</f>
        <v>226070.7527491003</v>
      </c>
      <c r="L8" s="216">
        <f>+J8*100000/K8</f>
        <v>2.2116969750391116</v>
      </c>
      <c r="M8" s="214">
        <f>listacondensadafem!G7</f>
        <v>4618</v>
      </c>
      <c r="N8" s="217">
        <f>$D$83</f>
        <v>632921</v>
      </c>
      <c r="O8" s="154">
        <f>+M8*100000/N8</f>
        <v>729.6329241722111</v>
      </c>
      <c r="P8" s="214">
        <f>listacondensadafem!H7</f>
        <v>105</v>
      </c>
      <c r="Q8" s="217">
        <f>$D$84</f>
        <v>266455.9166666667</v>
      </c>
      <c r="R8" s="155">
        <f>+P8*100000/Q8</f>
        <v>39.40614316752208</v>
      </c>
      <c r="S8" s="214">
        <f>listacondensadafem!I7</f>
        <v>4</v>
      </c>
      <c r="T8" s="217">
        <f>$D$85</f>
        <v>48081.094258587786</v>
      </c>
      <c r="U8" s="216">
        <f>+S8*100000/T8</f>
        <v>8.319278214608351</v>
      </c>
      <c r="V8" s="89">
        <f>D8+G8+J8+M8+P8+S8</f>
        <v>4732</v>
      </c>
      <c r="W8" s="191">
        <f>$D$86</f>
        <v>1269329.644887728</v>
      </c>
      <c r="X8" s="150">
        <f>+V8*100000/W8</f>
        <v>372.7952009202893</v>
      </c>
    </row>
    <row r="9" spans="2:24" ht="13.5" thickBot="1">
      <c r="B9" s="140" t="s">
        <v>176</v>
      </c>
      <c r="C9" s="226" t="s">
        <v>148</v>
      </c>
      <c r="D9" s="214">
        <f>listacondensadafem!D8</f>
        <v>0</v>
      </c>
      <c r="E9" s="215">
        <f aca="true" t="shared" si="0" ref="E9:E65">$D$80</f>
        <v>16080.943920090389</v>
      </c>
      <c r="F9" s="55">
        <f aca="true" t="shared" si="1" ref="F9:F65">+D9*100000/E9</f>
        <v>0</v>
      </c>
      <c r="G9" s="214">
        <f>listacondensadafem!E8</f>
        <v>0</v>
      </c>
      <c r="H9" s="217">
        <f aca="true" t="shared" si="2" ref="H9:H65">$D$81</f>
        <v>79719.93729328281</v>
      </c>
      <c r="I9" s="55">
        <f aca="true" t="shared" si="3" ref="I9:I65">+G9*100000/H9</f>
        <v>0</v>
      </c>
      <c r="J9" s="214">
        <f>listacondensadafem!F8</f>
        <v>1</v>
      </c>
      <c r="K9" s="217">
        <f aca="true" t="shared" si="4" ref="K9:K65">$D$82</f>
        <v>226070.7527491003</v>
      </c>
      <c r="L9" s="55">
        <f aca="true" t="shared" si="5" ref="L9:L65">+J9*100000/K9</f>
        <v>0.44233939500782227</v>
      </c>
      <c r="M9" s="214">
        <f>listacondensadafem!G8</f>
        <v>504</v>
      </c>
      <c r="N9" s="217">
        <f aca="true" t="shared" si="6" ref="N9:N65">$D$83</f>
        <v>632921</v>
      </c>
      <c r="O9" s="52">
        <f aca="true" t="shared" si="7" ref="O9:O65">+M9*100000/N9</f>
        <v>79.63079120458951</v>
      </c>
      <c r="P9" s="214">
        <f>listacondensadafem!H8</f>
        <v>36</v>
      </c>
      <c r="Q9" s="217">
        <f aca="true" t="shared" si="8" ref="Q9:Q65">$D$84</f>
        <v>266455.9166666667</v>
      </c>
      <c r="R9" s="55">
        <f aca="true" t="shared" si="9" ref="R9:R65">+P9*100000/Q9</f>
        <v>13.510677657436142</v>
      </c>
      <c r="S9" s="214">
        <f>listacondensadafem!I8</f>
        <v>0</v>
      </c>
      <c r="T9" s="217">
        <f aca="true" t="shared" si="10" ref="T9:T65">$D$85</f>
        <v>48081.094258587786</v>
      </c>
      <c r="U9" s="55">
        <f aca="true" t="shared" si="11" ref="U9:U65">+S9*100000/T9</f>
        <v>0</v>
      </c>
      <c r="V9" s="89">
        <f aca="true" t="shared" si="12" ref="V9:V63">D9+G9+J9+M9+P9+S9</f>
        <v>541</v>
      </c>
      <c r="W9" s="191">
        <f aca="true" t="shared" si="13" ref="W9:W65">$D$86</f>
        <v>1269329.644887728</v>
      </c>
      <c r="X9" s="151">
        <f aca="true" t="shared" si="14" ref="X9:X65">+V9*100000/W9</f>
        <v>42.620922167767645</v>
      </c>
    </row>
    <row r="10" spans="2:24" ht="13.5" thickBot="1">
      <c r="B10" s="140" t="s">
        <v>78</v>
      </c>
      <c r="C10" s="226" t="s">
        <v>77</v>
      </c>
      <c r="D10" s="214">
        <f>listacondensadafem!D9</f>
        <v>61</v>
      </c>
      <c r="E10" s="215">
        <f t="shared" si="0"/>
        <v>16080.943920090389</v>
      </c>
      <c r="F10" s="107">
        <f t="shared" si="1"/>
        <v>379.33096653481226</v>
      </c>
      <c r="G10" s="214">
        <f>listacondensadafem!E9</f>
        <v>120</v>
      </c>
      <c r="H10" s="217">
        <f t="shared" si="2"/>
        <v>79719.93729328281</v>
      </c>
      <c r="I10" s="53">
        <f t="shared" si="3"/>
        <v>150.52696235639308</v>
      </c>
      <c r="J10" s="214">
        <f>listacondensadafem!F9</f>
        <v>155</v>
      </c>
      <c r="K10" s="217">
        <f t="shared" si="4"/>
        <v>226070.7527491003</v>
      </c>
      <c r="L10" s="52">
        <f t="shared" si="5"/>
        <v>68.56260622621245</v>
      </c>
      <c r="M10" s="214">
        <f>listacondensadafem!G9</f>
        <v>116</v>
      </c>
      <c r="N10" s="217">
        <f t="shared" si="6"/>
        <v>632921</v>
      </c>
      <c r="O10" s="55">
        <f t="shared" si="7"/>
        <v>18.3277217851833</v>
      </c>
      <c r="P10" s="214">
        <f>listacondensadafem!H9</f>
        <v>139</v>
      </c>
      <c r="Q10" s="217">
        <f t="shared" si="8"/>
        <v>266455.9166666667</v>
      </c>
      <c r="R10" s="52">
        <f t="shared" si="9"/>
        <v>52.16622762176733</v>
      </c>
      <c r="S10" s="214">
        <f>listacondensadafem!I9</f>
        <v>166</v>
      </c>
      <c r="T10" s="217">
        <f t="shared" si="10"/>
        <v>48081.094258587786</v>
      </c>
      <c r="U10" s="53">
        <f t="shared" si="11"/>
        <v>345.25004590624656</v>
      </c>
      <c r="V10" s="89">
        <f t="shared" si="12"/>
        <v>757</v>
      </c>
      <c r="W10" s="191">
        <f t="shared" si="13"/>
        <v>1269329.644887728</v>
      </c>
      <c r="X10" s="151">
        <f t="shared" si="14"/>
        <v>59.63777833826268</v>
      </c>
    </row>
    <row r="11" spans="2:24" ht="13.5" thickBot="1">
      <c r="B11" s="140" t="s">
        <v>177</v>
      </c>
      <c r="C11" s="141" t="s">
        <v>178</v>
      </c>
      <c r="D11" s="214">
        <f>listacondensadafem!D10</f>
        <v>33</v>
      </c>
      <c r="E11" s="215">
        <f t="shared" si="0"/>
        <v>16080.943920090389</v>
      </c>
      <c r="F11" s="53">
        <f t="shared" si="1"/>
        <v>205.21183435489843</v>
      </c>
      <c r="G11" s="214">
        <f>listacondensadafem!E10</f>
        <v>19</v>
      </c>
      <c r="H11" s="217">
        <f t="shared" si="2"/>
        <v>79719.93729328281</v>
      </c>
      <c r="I11" s="58">
        <f t="shared" si="3"/>
        <v>23.833435706428908</v>
      </c>
      <c r="J11" s="214">
        <f>listacondensadafem!F10</f>
        <v>12</v>
      </c>
      <c r="K11" s="217">
        <f t="shared" si="4"/>
        <v>226070.7527491003</v>
      </c>
      <c r="L11" s="55">
        <f t="shared" si="5"/>
        <v>5.308072740093867</v>
      </c>
      <c r="M11" s="214">
        <f>listacondensadafem!G10</f>
        <v>21</v>
      </c>
      <c r="N11" s="217">
        <f t="shared" si="6"/>
        <v>632921</v>
      </c>
      <c r="O11" s="55">
        <f t="shared" si="7"/>
        <v>3.317949633524563</v>
      </c>
      <c r="P11" s="214">
        <f>listacondensadafem!H10</f>
        <v>6</v>
      </c>
      <c r="Q11" s="217">
        <f t="shared" si="8"/>
        <v>266455.9166666667</v>
      </c>
      <c r="R11" s="55">
        <f t="shared" si="9"/>
        <v>2.25177960957269</v>
      </c>
      <c r="S11" s="214">
        <f>listacondensadafem!I10</f>
        <v>11</v>
      </c>
      <c r="T11" s="217">
        <f t="shared" si="10"/>
        <v>48081.094258587786</v>
      </c>
      <c r="U11" s="58">
        <f t="shared" si="11"/>
        <v>22.878015090172962</v>
      </c>
      <c r="V11" s="89">
        <f t="shared" si="12"/>
        <v>102</v>
      </c>
      <c r="W11" s="191">
        <f t="shared" si="13"/>
        <v>1269329.644887728</v>
      </c>
      <c r="X11" s="151">
        <f t="shared" si="14"/>
        <v>8.035737636067099</v>
      </c>
    </row>
    <row r="12" spans="2:24" ht="13.5" thickBot="1">
      <c r="B12" s="140" t="s">
        <v>68</v>
      </c>
      <c r="C12" s="141" t="s">
        <v>67</v>
      </c>
      <c r="D12" s="214">
        <f>listacondensadafem!D11</f>
        <v>0</v>
      </c>
      <c r="E12" s="215">
        <f t="shared" si="0"/>
        <v>16080.943920090389</v>
      </c>
      <c r="F12" s="55">
        <f t="shared" si="1"/>
        <v>0</v>
      </c>
      <c r="G12" s="214">
        <f>listacondensadafem!E11</f>
        <v>4</v>
      </c>
      <c r="H12" s="217">
        <f t="shared" si="2"/>
        <v>79719.93729328281</v>
      </c>
      <c r="I12" s="55">
        <f t="shared" si="3"/>
        <v>5.01756541187977</v>
      </c>
      <c r="J12" s="214">
        <f>listacondensadafem!F11</f>
        <v>0</v>
      </c>
      <c r="K12" s="217">
        <f t="shared" si="4"/>
        <v>226070.7527491003</v>
      </c>
      <c r="L12" s="55">
        <f t="shared" si="5"/>
        <v>0</v>
      </c>
      <c r="M12" s="214">
        <f>listacondensadafem!G11</f>
        <v>82</v>
      </c>
      <c r="N12" s="217">
        <f t="shared" si="6"/>
        <v>632921</v>
      </c>
      <c r="O12" s="55">
        <f t="shared" si="7"/>
        <v>12.955803330905438</v>
      </c>
      <c r="P12" s="214">
        <f>listacondensadafem!H11</f>
        <v>532</v>
      </c>
      <c r="Q12" s="217">
        <f t="shared" si="8"/>
        <v>266455.9166666667</v>
      </c>
      <c r="R12" s="53">
        <f t="shared" si="9"/>
        <v>199.65779204877853</v>
      </c>
      <c r="S12" s="214">
        <f>listacondensadafem!I11</f>
        <v>858</v>
      </c>
      <c r="T12" s="217">
        <f t="shared" si="10"/>
        <v>48081.094258587786</v>
      </c>
      <c r="U12" s="53">
        <f t="shared" si="11"/>
        <v>1784.4851770334913</v>
      </c>
      <c r="V12" s="89">
        <f t="shared" si="12"/>
        <v>1476</v>
      </c>
      <c r="W12" s="191">
        <f t="shared" si="13"/>
        <v>1269329.644887728</v>
      </c>
      <c r="X12" s="151">
        <f t="shared" si="14"/>
        <v>116.28185049838271</v>
      </c>
    </row>
    <row r="13" spans="2:24" ht="13.5" thickBot="1">
      <c r="B13" s="140" t="s">
        <v>277</v>
      </c>
      <c r="C13" s="226" t="s">
        <v>104</v>
      </c>
      <c r="D13" s="214">
        <f>listacondensadafem!D12</f>
        <v>0</v>
      </c>
      <c r="E13" s="215">
        <f t="shared" si="0"/>
        <v>16080.943920090389</v>
      </c>
      <c r="F13" s="58">
        <f t="shared" si="1"/>
        <v>0</v>
      </c>
      <c r="G13" s="214">
        <f>listacondensadafem!E12</f>
        <v>0</v>
      </c>
      <c r="H13" s="217">
        <f t="shared" si="2"/>
        <v>79719.93729328281</v>
      </c>
      <c r="I13" s="55">
        <f t="shared" si="3"/>
        <v>0</v>
      </c>
      <c r="J13" s="214">
        <f>listacondensadafem!F12</f>
        <v>19</v>
      </c>
      <c r="K13" s="217">
        <f t="shared" si="4"/>
        <v>226070.7527491003</v>
      </c>
      <c r="L13" s="55">
        <f t="shared" si="5"/>
        <v>8.404448505148624</v>
      </c>
      <c r="M13" s="214">
        <f>listacondensadafem!G12</f>
        <v>3171</v>
      </c>
      <c r="N13" s="217">
        <f t="shared" si="6"/>
        <v>632921</v>
      </c>
      <c r="O13" s="53">
        <f t="shared" si="7"/>
        <v>501.010394662209</v>
      </c>
      <c r="P13" s="214">
        <f>listacondensadafem!H12</f>
        <v>78</v>
      </c>
      <c r="Q13" s="217">
        <f t="shared" si="8"/>
        <v>266455.9166666667</v>
      </c>
      <c r="R13" s="58">
        <f t="shared" si="9"/>
        <v>29.273134924444975</v>
      </c>
      <c r="S13" s="214">
        <f>listacondensadafem!I12</f>
        <v>9</v>
      </c>
      <c r="T13" s="217">
        <f t="shared" si="10"/>
        <v>48081.094258587786</v>
      </c>
      <c r="U13" s="58">
        <f t="shared" si="11"/>
        <v>18.71837598286879</v>
      </c>
      <c r="V13" s="89">
        <f t="shared" si="12"/>
        <v>3277</v>
      </c>
      <c r="W13" s="191">
        <f t="shared" si="13"/>
        <v>1269329.644887728</v>
      </c>
      <c r="X13" s="151">
        <f t="shared" si="14"/>
        <v>258.16776699403806</v>
      </c>
    </row>
    <row r="14" spans="2:24" ht="13.5" thickBot="1">
      <c r="B14" s="140" t="s">
        <v>88</v>
      </c>
      <c r="C14" s="226" t="s">
        <v>87</v>
      </c>
      <c r="D14" s="214">
        <f>listacondensadafem!D13</f>
        <v>0</v>
      </c>
      <c r="E14" s="215">
        <f t="shared" si="0"/>
        <v>16080.943920090389</v>
      </c>
      <c r="F14" s="58">
        <f t="shared" si="1"/>
        <v>0</v>
      </c>
      <c r="G14" s="214">
        <f>listacondensadafem!E13</f>
        <v>2</v>
      </c>
      <c r="H14" s="217">
        <f t="shared" si="2"/>
        <v>79719.93729328281</v>
      </c>
      <c r="I14" s="55">
        <f t="shared" si="3"/>
        <v>2.508782705939885</v>
      </c>
      <c r="J14" s="214">
        <f>listacondensadafem!F13</f>
        <v>37</v>
      </c>
      <c r="K14" s="217">
        <f t="shared" si="4"/>
        <v>226070.7527491003</v>
      </c>
      <c r="L14" s="55">
        <f t="shared" si="5"/>
        <v>16.366557615289423</v>
      </c>
      <c r="M14" s="214">
        <f>listacondensadafem!G13</f>
        <v>2659</v>
      </c>
      <c r="N14" s="217">
        <f t="shared" si="6"/>
        <v>632921</v>
      </c>
      <c r="O14" s="53">
        <f t="shared" si="7"/>
        <v>420.11562264484826</v>
      </c>
      <c r="P14" s="214">
        <f>listacondensadafem!H13</f>
        <v>1856</v>
      </c>
      <c r="Q14" s="217">
        <f t="shared" si="8"/>
        <v>266455.9166666667</v>
      </c>
      <c r="R14" s="53">
        <f t="shared" si="9"/>
        <v>696.5504925611522</v>
      </c>
      <c r="S14" s="214">
        <f>listacondensadafem!I13</f>
        <v>282</v>
      </c>
      <c r="T14" s="217">
        <f t="shared" si="10"/>
        <v>48081.094258587786</v>
      </c>
      <c r="U14" s="53">
        <f t="shared" si="11"/>
        <v>586.5091141298888</v>
      </c>
      <c r="V14" s="89">
        <f t="shared" si="12"/>
        <v>4836</v>
      </c>
      <c r="W14" s="191">
        <f t="shared" si="13"/>
        <v>1269329.644887728</v>
      </c>
      <c r="X14" s="151">
        <f t="shared" si="14"/>
        <v>380.9885020394165</v>
      </c>
    </row>
    <row r="15" spans="2:24" ht="13.5" thickBot="1">
      <c r="B15" s="140" t="s">
        <v>179</v>
      </c>
      <c r="C15" s="226" t="s">
        <v>138</v>
      </c>
      <c r="D15" s="214">
        <f>listacondensadafem!D14</f>
        <v>4</v>
      </c>
      <c r="E15" s="215">
        <f t="shared" si="0"/>
        <v>16080.943920090389</v>
      </c>
      <c r="F15" s="55">
        <f t="shared" si="1"/>
        <v>24.874161739987688</v>
      </c>
      <c r="G15" s="214">
        <f>listacondensadafem!E14</f>
        <v>2</v>
      </c>
      <c r="H15" s="217">
        <f t="shared" si="2"/>
        <v>79719.93729328281</v>
      </c>
      <c r="I15" s="55">
        <f t="shared" si="3"/>
        <v>2.508782705939885</v>
      </c>
      <c r="J15" s="214">
        <f>listacondensadafem!F14</f>
        <v>2</v>
      </c>
      <c r="K15" s="217">
        <f t="shared" si="4"/>
        <v>226070.7527491003</v>
      </c>
      <c r="L15" s="55">
        <f t="shared" si="5"/>
        <v>0.8846787900156445</v>
      </c>
      <c r="M15" s="214">
        <f>listacondensadafem!G14</f>
        <v>12</v>
      </c>
      <c r="N15" s="217">
        <f t="shared" si="6"/>
        <v>632921</v>
      </c>
      <c r="O15" s="55">
        <f t="shared" si="7"/>
        <v>1.8959712191568932</v>
      </c>
      <c r="P15" s="214">
        <f>listacondensadafem!H14</f>
        <v>3</v>
      </c>
      <c r="Q15" s="217">
        <f t="shared" si="8"/>
        <v>266455.9166666667</v>
      </c>
      <c r="R15" s="58">
        <f t="shared" si="9"/>
        <v>1.125889804786345</v>
      </c>
      <c r="S15" s="214">
        <f>listacondensadafem!I14</f>
        <v>2</v>
      </c>
      <c r="T15" s="217">
        <f t="shared" si="10"/>
        <v>48081.094258587786</v>
      </c>
      <c r="U15" s="58">
        <f t="shared" si="11"/>
        <v>4.159639107304176</v>
      </c>
      <c r="V15" s="89">
        <f t="shared" si="12"/>
        <v>25</v>
      </c>
      <c r="W15" s="191">
        <f t="shared" si="13"/>
        <v>1269329.644887728</v>
      </c>
      <c r="X15" s="151">
        <f t="shared" si="14"/>
        <v>1.9695435382517397</v>
      </c>
    </row>
    <row r="16" spans="2:24" ht="13.5" thickBot="1">
      <c r="B16" s="140" t="s">
        <v>168</v>
      </c>
      <c r="C16" s="141" t="s">
        <v>167</v>
      </c>
      <c r="D16" s="214">
        <f>listacondensadafem!D15</f>
        <v>0</v>
      </c>
      <c r="E16" s="215">
        <f t="shared" si="0"/>
        <v>16080.943920090389</v>
      </c>
      <c r="F16" s="55">
        <f t="shared" si="1"/>
        <v>0</v>
      </c>
      <c r="G16" s="214">
        <f>listacondensadafem!E15</f>
        <v>1</v>
      </c>
      <c r="H16" s="217">
        <f t="shared" si="2"/>
        <v>79719.93729328281</v>
      </c>
      <c r="I16" s="55">
        <f t="shared" si="3"/>
        <v>1.2543913529699424</v>
      </c>
      <c r="J16" s="214">
        <f>listacondensadafem!F15</f>
        <v>0</v>
      </c>
      <c r="K16" s="217">
        <f t="shared" si="4"/>
        <v>226070.7527491003</v>
      </c>
      <c r="L16" s="55">
        <f t="shared" si="5"/>
        <v>0</v>
      </c>
      <c r="M16" s="214">
        <f>listacondensadafem!G15</f>
        <v>32</v>
      </c>
      <c r="N16" s="217">
        <f t="shared" si="6"/>
        <v>632921</v>
      </c>
      <c r="O16" s="55">
        <f t="shared" si="7"/>
        <v>5.055923251085049</v>
      </c>
      <c r="P16" s="214">
        <f>listacondensadafem!H15</f>
        <v>62</v>
      </c>
      <c r="Q16" s="217">
        <f t="shared" si="8"/>
        <v>266455.9166666667</v>
      </c>
      <c r="R16" s="58">
        <f t="shared" si="9"/>
        <v>23.2683892989178</v>
      </c>
      <c r="S16" s="214">
        <f>listacondensadafem!I15</f>
        <v>23</v>
      </c>
      <c r="T16" s="217">
        <f t="shared" si="10"/>
        <v>48081.094258587786</v>
      </c>
      <c r="U16" s="58">
        <f t="shared" si="11"/>
        <v>47.83584973399802</v>
      </c>
      <c r="V16" s="89">
        <f t="shared" si="12"/>
        <v>118</v>
      </c>
      <c r="W16" s="191">
        <f t="shared" si="13"/>
        <v>1269329.644887728</v>
      </c>
      <c r="X16" s="151">
        <f t="shared" si="14"/>
        <v>9.296245500548212</v>
      </c>
    </row>
    <row r="17" spans="2:24" ht="13.5" thickBot="1">
      <c r="B17" s="140" t="s">
        <v>64</v>
      </c>
      <c r="C17" s="226" t="s">
        <v>63</v>
      </c>
      <c r="D17" s="214">
        <f>listacondensadafem!D16</f>
        <v>0</v>
      </c>
      <c r="E17" s="215">
        <f t="shared" si="0"/>
        <v>16080.943920090389</v>
      </c>
      <c r="F17" s="55">
        <f t="shared" si="1"/>
        <v>0</v>
      </c>
      <c r="G17" s="214">
        <f>listacondensadafem!E16</f>
        <v>6</v>
      </c>
      <c r="H17" s="217">
        <f t="shared" si="2"/>
        <v>79719.93729328281</v>
      </c>
      <c r="I17" s="55">
        <f t="shared" si="3"/>
        <v>7.526348117819655</v>
      </c>
      <c r="J17" s="214">
        <f>listacondensadafem!F16</f>
        <v>41</v>
      </c>
      <c r="K17" s="217">
        <f t="shared" si="4"/>
        <v>226070.7527491003</v>
      </c>
      <c r="L17" s="58">
        <f t="shared" si="5"/>
        <v>18.135915195320713</v>
      </c>
      <c r="M17" s="214">
        <f>listacondensadafem!G16</f>
        <v>87</v>
      </c>
      <c r="N17" s="217">
        <f t="shared" si="6"/>
        <v>632921</v>
      </c>
      <c r="O17" s="58">
        <f t="shared" si="7"/>
        <v>13.745791338887475</v>
      </c>
      <c r="P17" s="214">
        <f>listacondensadafem!H16</f>
        <v>164</v>
      </c>
      <c r="Q17" s="217">
        <f t="shared" si="8"/>
        <v>266455.9166666667</v>
      </c>
      <c r="R17" s="52">
        <f t="shared" si="9"/>
        <v>61.54864266165353</v>
      </c>
      <c r="S17" s="214">
        <f>listacondensadafem!I16</f>
        <v>91</v>
      </c>
      <c r="T17" s="217">
        <f t="shared" si="10"/>
        <v>48081.094258587786</v>
      </c>
      <c r="U17" s="53">
        <f t="shared" si="11"/>
        <v>189.26357938233997</v>
      </c>
      <c r="V17" s="89">
        <f t="shared" si="12"/>
        <v>389</v>
      </c>
      <c r="W17" s="191">
        <f t="shared" si="13"/>
        <v>1269329.644887728</v>
      </c>
      <c r="X17" s="151">
        <f t="shared" si="14"/>
        <v>30.646097455197072</v>
      </c>
    </row>
    <row r="18" spans="2:24" ht="13.5" thickBot="1">
      <c r="B18" s="140" t="s">
        <v>101</v>
      </c>
      <c r="C18" s="226" t="s">
        <v>100</v>
      </c>
      <c r="D18" s="214">
        <f>listacondensadafem!D17</f>
        <v>0</v>
      </c>
      <c r="E18" s="215">
        <f t="shared" si="0"/>
        <v>16080.943920090389</v>
      </c>
      <c r="F18" s="242">
        <f t="shared" si="1"/>
        <v>0</v>
      </c>
      <c r="G18" s="214">
        <f>listacondensadafem!E17</f>
        <v>0</v>
      </c>
      <c r="H18" s="217">
        <f t="shared" si="2"/>
        <v>79719.93729328281</v>
      </c>
      <c r="I18" s="55">
        <f t="shared" si="3"/>
        <v>0</v>
      </c>
      <c r="J18" s="214">
        <f>listacondensadafem!F17</f>
        <v>0</v>
      </c>
      <c r="K18" s="217">
        <f t="shared" si="4"/>
        <v>226070.7527491003</v>
      </c>
      <c r="L18" s="55">
        <f t="shared" si="5"/>
        <v>0</v>
      </c>
      <c r="M18" s="214">
        <f>listacondensadafem!G17</f>
        <v>865</v>
      </c>
      <c r="N18" s="217">
        <f t="shared" si="6"/>
        <v>632921</v>
      </c>
      <c r="O18" s="53">
        <f t="shared" si="7"/>
        <v>136.6679253808927</v>
      </c>
      <c r="P18" s="214">
        <f>listacondensadafem!H17</f>
        <v>326</v>
      </c>
      <c r="Q18" s="217">
        <f t="shared" si="8"/>
        <v>266455.9166666667</v>
      </c>
      <c r="R18" s="53">
        <f t="shared" si="9"/>
        <v>122.34669212011617</v>
      </c>
      <c r="S18" s="214">
        <f>listacondensadafem!I17</f>
        <v>16</v>
      </c>
      <c r="T18" s="217">
        <f t="shared" si="10"/>
        <v>48081.094258587786</v>
      </c>
      <c r="U18" s="58">
        <f t="shared" si="11"/>
        <v>33.277112858433405</v>
      </c>
      <c r="V18" s="89">
        <f t="shared" si="12"/>
        <v>1207</v>
      </c>
      <c r="W18" s="191">
        <f t="shared" si="13"/>
        <v>1269329.644887728</v>
      </c>
      <c r="X18" s="151">
        <f t="shared" si="14"/>
        <v>95.089562026794</v>
      </c>
    </row>
    <row r="19" spans="2:24" ht="13.5" thickBot="1">
      <c r="B19" s="140" t="s">
        <v>224</v>
      </c>
      <c r="C19" s="226" t="s">
        <v>142</v>
      </c>
      <c r="D19" s="214">
        <f>listacondensadafem!D18</f>
        <v>0</v>
      </c>
      <c r="E19" s="215">
        <f t="shared" si="0"/>
        <v>16080.943920090389</v>
      </c>
      <c r="F19" s="58">
        <f t="shared" si="1"/>
        <v>0</v>
      </c>
      <c r="G19" s="214">
        <f>listacondensadafem!E18</f>
        <v>13</v>
      </c>
      <c r="H19" s="217">
        <f t="shared" si="2"/>
        <v>79719.93729328281</v>
      </c>
      <c r="I19" s="55">
        <f t="shared" si="3"/>
        <v>16.307087588609253</v>
      </c>
      <c r="J19" s="214">
        <f>listacondensadafem!F18</f>
        <v>22</v>
      </c>
      <c r="K19" s="217">
        <f t="shared" si="4"/>
        <v>226070.7527491003</v>
      </c>
      <c r="L19" s="55">
        <f t="shared" si="5"/>
        <v>9.73146669017209</v>
      </c>
      <c r="M19" s="214">
        <f>listacondensadafem!G18</f>
        <v>78</v>
      </c>
      <c r="N19" s="217">
        <f t="shared" si="6"/>
        <v>632921</v>
      </c>
      <c r="O19" s="55">
        <f t="shared" si="7"/>
        <v>12.323812924519805</v>
      </c>
      <c r="P19" s="214">
        <f>listacondensadafem!H18</f>
        <v>22</v>
      </c>
      <c r="Q19" s="217">
        <f t="shared" si="8"/>
        <v>266455.9166666667</v>
      </c>
      <c r="R19" s="58">
        <f t="shared" si="9"/>
        <v>8.256525235099865</v>
      </c>
      <c r="S19" s="214">
        <f>listacondensadafem!I18</f>
        <v>4</v>
      </c>
      <c r="T19" s="217">
        <f t="shared" si="10"/>
        <v>48081.094258587786</v>
      </c>
      <c r="U19" s="58">
        <f t="shared" si="11"/>
        <v>8.319278214608351</v>
      </c>
      <c r="V19" s="89">
        <f t="shared" si="12"/>
        <v>139</v>
      </c>
      <c r="W19" s="191">
        <f t="shared" si="13"/>
        <v>1269329.644887728</v>
      </c>
      <c r="X19" s="151">
        <f t="shared" si="14"/>
        <v>10.950662072679673</v>
      </c>
    </row>
    <row r="20" spans="2:24" ht="13.5" thickBot="1">
      <c r="B20" s="140" t="s">
        <v>226</v>
      </c>
      <c r="C20" s="141" t="s">
        <v>181</v>
      </c>
      <c r="D20" s="214">
        <f>listacondensadafem!D19</f>
        <v>1</v>
      </c>
      <c r="E20" s="215">
        <f t="shared" si="0"/>
        <v>16080.943920090389</v>
      </c>
      <c r="F20" s="55">
        <f t="shared" si="1"/>
        <v>6.218540434996922</v>
      </c>
      <c r="G20" s="214">
        <f>listacondensadafem!E19</f>
        <v>6</v>
      </c>
      <c r="H20" s="217">
        <f t="shared" si="2"/>
        <v>79719.93729328281</v>
      </c>
      <c r="I20" s="55">
        <f t="shared" si="3"/>
        <v>7.526348117819655</v>
      </c>
      <c r="J20" s="214">
        <f>listacondensadafem!F19</f>
        <v>3</v>
      </c>
      <c r="K20" s="217">
        <f t="shared" si="4"/>
        <v>226070.7527491003</v>
      </c>
      <c r="L20" s="55">
        <f t="shared" si="5"/>
        <v>1.3270181850234668</v>
      </c>
      <c r="M20" s="214">
        <f>listacondensadafem!G19</f>
        <v>63</v>
      </c>
      <c r="N20" s="217">
        <f t="shared" si="6"/>
        <v>632921</v>
      </c>
      <c r="O20" s="55">
        <f t="shared" si="7"/>
        <v>9.95384890057369</v>
      </c>
      <c r="P20" s="214">
        <f>listacondensadafem!H19</f>
        <v>169</v>
      </c>
      <c r="Q20" s="217">
        <f t="shared" si="8"/>
        <v>266455.9166666667</v>
      </c>
      <c r="R20" s="52">
        <f t="shared" si="9"/>
        <v>63.42512566963077</v>
      </c>
      <c r="S20" s="214">
        <f>listacondensadafem!I19</f>
        <v>117</v>
      </c>
      <c r="T20" s="217">
        <f t="shared" si="10"/>
        <v>48081.094258587786</v>
      </c>
      <c r="U20" s="53">
        <f t="shared" si="11"/>
        <v>243.33888777729425</v>
      </c>
      <c r="V20" s="89">
        <f t="shared" si="12"/>
        <v>359</v>
      </c>
      <c r="W20" s="191">
        <f t="shared" si="13"/>
        <v>1269329.644887728</v>
      </c>
      <c r="X20" s="151">
        <f t="shared" si="14"/>
        <v>28.282645209294984</v>
      </c>
    </row>
    <row r="21" spans="2:24" ht="13.5" thickBot="1">
      <c r="B21" s="140" t="s">
        <v>225</v>
      </c>
      <c r="C21" s="141" t="s">
        <v>183</v>
      </c>
      <c r="D21" s="214">
        <f>listacondensadafem!D20</f>
        <v>0</v>
      </c>
      <c r="E21" s="215">
        <f t="shared" si="0"/>
        <v>16080.943920090389</v>
      </c>
      <c r="F21" s="55">
        <f t="shared" si="1"/>
        <v>0</v>
      </c>
      <c r="G21" s="214">
        <f>listacondensadafem!E20</f>
        <v>0</v>
      </c>
      <c r="H21" s="217">
        <f t="shared" si="2"/>
        <v>79719.93729328281</v>
      </c>
      <c r="I21" s="58">
        <f t="shared" si="3"/>
        <v>0</v>
      </c>
      <c r="J21" s="214">
        <f>listacondensadafem!F20</f>
        <v>0</v>
      </c>
      <c r="K21" s="217">
        <f t="shared" si="4"/>
        <v>226070.7527491003</v>
      </c>
      <c r="L21" s="58">
        <f t="shared" si="5"/>
        <v>0</v>
      </c>
      <c r="M21" s="214">
        <f>listacondensadafem!G20</f>
        <v>6</v>
      </c>
      <c r="N21" s="217">
        <f t="shared" si="6"/>
        <v>632921</v>
      </c>
      <c r="O21" s="55">
        <f t="shared" si="7"/>
        <v>0.9479856095784466</v>
      </c>
      <c r="P21" s="214">
        <f>listacondensadafem!H20</f>
        <v>28</v>
      </c>
      <c r="Q21" s="217">
        <f t="shared" si="8"/>
        <v>266455.9166666667</v>
      </c>
      <c r="R21" s="55">
        <f t="shared" si="9"/>
        <v>10.508304844672555</v>
      </c>
      <c r="S21" s="214">
        <f>listacondensadafem!I20</f>
        <v>25</v>
      </c>
      <c r="T21" s="217">
        <f t="shared" si="10"/>
        <v>48081.094258587786</v>
      </c>
      <c r="U21" s="195">
        <f t="shared" si="11"/>
        <v>51.99548884130219</v>
      </c>
      <c r="V21" s="89">
        <f t="shared" si="12"/>
        <v>59</v>
      </c>
      <c r="W21" s="191">
        <f t="shared" si="13"/>
        <v>1269329.644887728</v>
      </c>
      <c r="X21" s="151">
        <f t="shared" si="14"/>
        <v>4.648122750274106</v>
      </c>
    </row>
    <row r="22" spans="2:24" ht="13.5" thickBot="1">
      <c r="B22" s="140" t="s">
        <v>234</v>
      </c>
      <c r="C22" s="226" t="s">
        <v>75</v>
      </c>
      <c r="D22" s="214">
        <f>listacondensadafem!D21</f>
        <v>4</v>
      </c>
      <c r="E22" s="215">
        <f t="shared" si="0"/>
        <v>16080.943920090389</v>
      </c>
      <c r="F22" s="53">
        <f t="shared" si="1"/>
        <v>24.874161739987688</v>
      </c>
      <c r="G22" s="214">
        <f>listacondensadafem!E21</f>
        <v>1086</v>
      </c>
      <c r="H22" s="217">
        <f t="shared" si="2"/>
        <v>79719.93729328281</v>
      </c>
      <c r="I22" s="53">
        <f t="shared" si="3"/>
        <v>1362.2690093253575</v>
      </c>
      <c r="J22" s="214">
        <f>listacondensadafem!F21</f>
        <v>1363</v>
      </c>
      <c r="K22" s="217">
        <f t="shared" si="4"/>
        <v>226070.7527491003</v>
      </c>
      <c r="L22" s="53">
        <f t="shared" si="5"/>
        <v>602.9085953956618</v>
      </c>
      <c r="M22" s="214">
        <f>listacondensadafem!G21</f>
        <v>452</v>
      </c>
      <c r="N22" s="217">
        <f t="shared" si="6"/>
        <v>632921</v>
      </c>
      <c r="O22" s="52">
        <f t="shared" si="7"/>
        <v>71.41491592157631</v>
      </c>
      <c r="P22" s="214">
        <f>listacondensadafem!H21</f>
        <v>30</v>
      </c>
      <c r="Q22" s="217">
        <f t="shared" si="8"/>
        <v>266455.9166666667</v>
      </c>
      <c r="R22" s="55">
        <f t="shared" si="9"/>
        <v>11.25889804786345</v>
      </c>
      <c r="S22" s="214">
        <f>listacondensadafem!I21</f>
        <v>4</v>
      </c>
      <c r="T22" s="217">
        <f t="shared" si="10"/>
        <v>48081.094258587786</v>
      </c>
      <c r="U22" s="55">
        <f t="shared" si="11"/>
        <v>8.319278214608351</v>
      </c>
      <c r="V22" s="89">
        <f t="shared" si="12"/>
        <v>2939</v>
      </c>
      <c r="W22" s="191">
        <f t="shared" si="13"/>
        <v>1269329.644887728</v>
      </c>
      <c r="X22" s="151">
        <f t="shared" si="14"/>
        <v>231.53953835687452</v>
      </c>
    </row>
    <row r="23" spans="2:24" ht="13.5" thickBot="1">
      <c r="B23" s="140" t="s">
        <v>261</v>
      </c>
      <c r="C23" s="226" t="s">
        <v>188</v>
      </c>
      <c r="D23" s="214">
        <f>listacondensadafem!D22</f>
        <v>0</v>
      </c>
      <c r="E23" s="215">
        <f t="shared" si="0"/>
        <v>16080.943920090389</v>
      </c>
      <c r="F23" s="55">
        <f t="shared" si="1"/>
        <v>0</v>
      </c>
      <c r="G23" s="214">
        <f>listacondensadafem!E22</f>
        <v>0</v>
      </c>
      <c r="H23" s="217">
        <f t="shared" si="2"/>
        <v>79719.93729328281</v>
      </c>
      <c r="I23" s="55">
        <f t="shared" si="3"/>
        <v>0</v>
      </c>
      <c r="J23" s="214">
        <f>listacondensadafem!F22</f>
        <v>0</v>
      </c>
      <c r="K23" s="217">
        <f t="shared" si="4"/>
        <v>226070.7527491003</v>
      </c>
      <c r="L23" s="55">
        <f t="shared" si="5"/>
        <v>0</v>
      </c>
      <c r="M23" s="214">
        <f>listacondensadafem!G22</f>
        <v>0</v>
      </c>
      <c r="N23" s="217">
        <f t="shared" si="6"/>
        <v>632921</v>
      </c>
      <c r="O23" s="55">
        <f t="shared" si="7"/>
        <v>0</v>
      </c>
      <c r="P23" s="214">
        <f>listacondensadafem!H22</f>
        <v>0</v>
      </c>
      <c r="Q23" s="217">
        <f t="shared" si="8"/>
        <v>266455.9166666667</v>
      </c>
      <c r="R23" s="58">
        <f t="shared" si="9"/>
        <v>0</v>
      </c>
      <c r="S23" s="214">
        <f>listacondensadafem!I22</f>
        <v>0</v>
      </c>
      <c r="T23" s="217">
        <f t="shared" si="10"/>
        <v>48081.094258587786</v>
      </c>
      <c r="U23" s="58">
        <f t="shared" si="11"/>
        <v>0</v>
      </c>
      <c r="V23" s="89">
        <f t="shared" si="12"/>
        <v>0</v>
      </c>
      <c r="W23" s="191">
        <f t="shared" si="13"/>
        <v>1269329.644887728</v>
      </c>
      <c r="X23" s="151">
        <f t="shared" si="14"/>
        <v>0</v>
      </c>
    </row>
    <row r="24" spans="2:24" ht="13.5" thickBot="1">
      <c r="B24" s="140" t="s">
        <v>141</v>
      </c>
      <c r="C24" s="141" t="s">
        <v>70</v>
      </c>
      <c r="D24" s="214">
        <f>listacondensadafem!D23</f>
        <v>4</v>
      </c>
      <c r="E24" s="215">
        <f t="shared" si="0"/>
        <v>16080.943920090389</v>
      </c>
      <c r="F24" s="55">
        <f t="shared" si="1"/>
        <v>24.874161739987688</v>
      </c>
      <c r="G24" s="214">
        <f>listacondensadafem!E23</f>
        <v>0</v>
      </c>
      <c r="H24" s="217">
        <f t="shared" si="2"/>
        <v>79719.93729328281</v>
      </c>
      <c r="I24" s="55">
        <f t="shared" si="3"/>
        <v>0</v>
      </c>
      <c r="J24" s="214">
        <f>listacondensadafem!F23</f>
        <v>8</v>
      </c>
      <c r="K24" s="217">
        <f t="shared" si="4"/>
        <v>226070.7527491003</v>
      </c>
      <c r="L24" s="55">
        <f t="shared" si="5"/>
        <v>3.538715160062578</v>
      </c>
      <c r="M24" s="214">
        <f>listacondensadafem!G23</f>
        <v>156</v>
      </c>
      <c r="N24" s="217">
        <f t="shared" si="6"/>
        <v>632921</v>
      </c>
      <c r="O24" s="55">
        <f t="shared" si="7"/>
        <v>24.64762584903961</v>
      </c>
      <c r="P24" s="214">
        <f>listacondensadafem!H23</f>
        <v>244</v>
      </c>
      <c r="Q24" s="217">
        <f t="shared" si="8"/>
        <v>266455.9166666667</v>
      </c>
      <c r="R24" s="52">
        <f t="shared" si="9"/>
        <v>91.57237078928941</v>
      </c>
      <c r="S24" s="214">
        <f>listacondensadafem!I23</f>
        <v>234</v>
      </c>
      <c r="T24" s="217">
        <f t="shared" si="10"/>
        <v>48081.094258587786</v>
      </c>
      <c r="U24" s="53">
        <f t="shared" si="11"/>
        <v>486.6777755545885</v>
      </c>
      <c r="V24" s="89">
        <f t="shared" si="12"/>
        <v>646</v>
      </c>
      <c r="W24" s="191">
        <f t="shared" si="13"/>
        <v>1269329.644887728</v>
      </c>
      <c r="X24" s="151">
        <f t="shared" si="14"/>
        <v>50.89300502842496</v>
      </c>
    </row>
    <row r="25" spans="2:24" ht="13.5" thickBot="1">
      <c r="B25" s="140" t="s">
        <v>117</v>
      </c>
      <c r="C25" s="226" t="s">
        <v>116</v>
      </c>
      <c r="D25" s="214">
        <f>listacondensadafem!D24</f>
        <v>0</v>
      </c>
      <c r="E25" s="215">
        <f t="shared" si="0"/>
        <v>16080.943920090389</v>
      </c>
      <c r="F25" s="58">
        <f t="shared" si="1"/>
        <v>0</v>
      </c>
      <c r="G25" s="214">
        <f>listacondensadafem!E24</f>
        <v>0</v>
      </c>
      <c r="H25" s="217">
        <f t="shared" si="2"/>
        <v>79719.93729328281</v>
      </c>
      <c r="I25" s="55">
        <f t="shared" si="3"/>
        <v>0</v>
      </c>
      <c r="J25" s="214">
        <f>listacondensadafem!F24</f>
        <v>2</v>
      </c>
      <c r="K25" s="217">
        <f t="shared" si="4"/>
        <v>226070.7527491003</v>
      </c>
      <c r="L25" s="58">
        <f t="shared" si="5"/>
        <v>0.8846787900156445</v>
      </c>
      <c r="M25" s="214">
        <f>listacondensadafem!G24</f>
        <v>350</v>
      </c>
      <c r="N25" s="217">
        <f t="shared" si="6"/>
        <v>632921</v>
      </c>
      <c r="O25" s="52">
        <f t="shared" si="7"/>
        <v>55.29916055874272</v>
      </c>
      <c r="P25" s="214">
        <f>listacondensadafem!H24</f>
        <v>363</v>
      </c>
      <c r="Q25" s="217">
        <f t="shared" si="8"/>
        <v>266455.9166666667</v>
      </c>
      <c r="R25" s="53">
        <f t="shared" si="9"/>
        <v>136.23266637914776</v>
      </c>
      <c r="S25" s="214">
        <f>listacondensadafem!I24</f>
        <v>51</v>
      </c>
      <c r="T25" s="217">
        <f t="shared" si="10"/>
        <v>48081.094258587786</v>
      </c>
      <c r="U25" s="53">
        <f t="shared" si="11"/>
        <v>106.07079723625647</v>
      </c>
      <c r="V25" s="89">
        <f t="shared" si="12"/>
        <v>766</v>
      </c>
      <c r="W25" s="191">
        <f t="shared" si="13"/>
        <v>1269329.644887728</v>
      </c>
      <c r="X25" s="151">
        <f t="shared" si="14"/>
        <v>60.346814012033306</v>
      </c>
    </row>
    <row r="26" spans="2:24" ht="13.5" thickBot="1">
      <c r="B26" s="140" t="s">
        <v>82</v>
      </c>
      <c r="C26" s="226" t="s">
        <v>81</v>
      </c>
      <c r="D26" s="214">
        <f>listacondensadafem!D25</f>
        <v>1</v>
      </c>
      <c r="E26" s="215">
        <f t="shared" si="0"/>
        <v>16080.943920090389</v>
      </c>
      <c r="F26" s="58">
        <f t="shared" si="1"/>
        <v>6.218540434996922</v>
      </c>
      <c r="G26" s="214">
        <f>listacondensadafem!E25</f>
        <v>61</v>
      </c>
      <c r="H26" s="217">
        <f t="shared" si="2"/>
        <v>79719.93729328281</v>
      </c>
      <c r="I26" s="52">
        <f t="shared" si="3"/>
        <v>76.51787253116649</v>
      </c>
      <c r="J26" s="214">
        <f>listacondensadafem!F25</f>
        <v>1033</v>
      </c>
      <c r="K26" s="217">
        <f t="shared" si="4"/>
        <v>226070.7527491003</v>
      </c>
      <c r="L26" s="53">
        <f t="shared" si="5"/>
        <v>456.9365950430804</v>
      </c>
      <c r="M26" s="214">
        <f>listacondensadafem!G25</f>
        <v>1796</v>
      </c>
      <c r="N26" s="217">
        <f t="shared" si="6"/>
        <v>632921</v>
      </c>
      <c r="O26" s="53">
        <f t="shared" si="7"/>
        <v>283.76369246714836</v>
      </c>
      <c r="P26" s="214">
        <f>listacondensadafem!H25</f>
        <v>380</v>
      </c>
      <c r="Q26" s="217">
        <f t="shared" si="8"/>
        <v>266455.9166666667</v>
      </c>
      <c r="R26" s="53">
        <f t="shared" si="9"/>
        <v>142.6127086062704</v>
      </c>
      <c r="S26" s="214">
        <f>listacondensadafem!I25</f>
        <v>28</v>
      </c>
      <c r="T26" s="217">
        <f t="shared" si="10"/>
        <v>48081.094258587786</v>
      </c>
      <c r="U26" s="52">
        <f t="shared" si="11"/>
        <v>58.23494750225845</v>
      </c>
      <c r="V26" s="89">
        <f t="shared" si="12"/>
        <v>3299</v>
      </c>
      <c r="W26" s="191">
        <f t="shared" si="13"/>
        <v>1269329.644887728</v>
      </c>
      <c r="X26" s="151">
        <f t="shared" si="14"/>
        <v>259.9009653076996</v>
      </c>
    </row>
    <row r="27" spans="2:24" ht="13.5" thickBot="1">
      <c r="B27" s="140" t="s">
        <v>86</v>
      </c>
      <c r="C27" s="226" t="s">
        <v>85</v>
      </c>
      <c r="D27" s="214">
        <f>listacondensadafem!D26</f>
        <v>0</v>
      </c>
      <c r="E27" s="215">
        <f t="shared" si="0"/>
        <v>16080.943920090389</v>
      </c>
      <c r="F27" s="58">
        <f t="shared" si="1"/>
        <v>0</v>
      </c>
      <c r="G27" s="214">
        <f>listacondensadafem!E26</f>
        <v>0</v>
      </c>
      <c r="H27" s="217">
        <f t="shared" si="2"/>
        <v>79719.93729328281</v>
      </c>
      <c r="I27" s="58">
        <f t="shared" si="3"/>
        <v>0</v>
      </c>
      <c r="J27" s="214">
        <f>listacondensadafem!F26</f>
        <v>7</v>
      </c>
      <c r="K27" s="217">
        <f t="shared" si="4"/>
        <v>226070.7527491003</v>
      </c>
      <c r="L27" s="58">
        <f t="shared" si="5"/>
        <v>3.096375765054756</v>
      </c>
      <c r="M27" s="214">
        <f>listacondensadafem!G26</f>
        <v>98</v>
      </c>
      <c r="N27" s="217">
        <f t="shared" si="6"/>
        <v>632921</v>
      </c>
      <c r="O27" s="58">
        <f t="shared" si="7"/>
        <v>15.483764956447962</v>
      </c>
      <c r="P27" s="214">
        <f>listacondensadafem!H26</f>
        <v>173</v>
      </c>
      <c r="Q27" s="217">
        <f t="shared" si="8"/>
        <v>266455.9166666667</v>
      </c>
      <c r="R27" s="52">
        <f t="shared" si="9"/>
        <v>64.92631207601256</v>
      </c>
      <c r="S27" s="214">
        <f>listacondensadafem!I26</f>
        <v>57</v>
      </c>
      <c r="T27" s="217">
        <f t="shared" si="10"/>
        <v>48081.094258587786</v>
      </c>
      <c r="U27" s="53">
        <f t="shared" si="11"/>
        <v>118.54971455816899</v>
      </c>
      <c r="V27" s="89">
        <f t="shared" si="12"/>
        <v>335</v>
      </c>
      <c r="W27" s="191">
        <f t="shared" si="13"/>
        <v>1269329.644887728</v>
      </c>
      <c r="X27" s="151">
        <f t="shared" si="14"/>
        <v>26.391883412573314</v>
      </c>
    </row>
    <row r="28" spans="2:24" ht="13.5" thickBot="1">
      <c r="B28" s="140" t="s">
        <v>56</v>
      </c>
      <c r="C28" s="226" t="s">
        <v>55</v>
      </c>
      <c r="D28" s="214">
        <f>listacondensadafem!D27</f>
        <v>128</v>
      </c>
      <c r="E28" s="215">
        <f t="shared" si="0"/>
        <v>16080.943920090389</v>
      </c>
      <c r="F28" s="53">
        <f t="shared" si="1"/>
        <v>795.973175679606</v>
      </c>
      <c r="G28" s="214">
        <f>listacondensadafem!E27</f>
        <v>545</v>
      </c>
      <c r="H28" s="217">
        <f t="shared" si="2"/>
        <v>79719.93729328281</v>
      </c>
      <c r="I28" s="53">
        <f t="shared" si="3"/>
        <v>683.6432873686186</v>
      </c>
      <c r="J28" s="214">
        <f>listacondensadafem!F27</f>
        <v>280</v>
      </c>
      <c r="K28" s="217">
        <f t="shared" si="4"/>
        <v>226070.7527491003</v>
      </c>
      <c r="L28" s="53">
        <f t="shared" si="5"/>
        <v>123.85503060219024</v>
      </c>
      <c r="M28" s="214">
        <f>listacondensadafem!G27</f>
        <v>728</v>
      </c>
      <c r="N28" s="217">
        <f t="shared" si="6"/>
        <v>632921</v>
      </c>
      <c r="O28" s="53">
        <f t="shared" si="7"/>
        <v>115.02225396218485</v>
      </c>
      <c r="P28" s="214">
        <f>listacondensadafem!H27</f>
        <v>333</v>
      </c>
      <c r="Q28" s="217">
        <f t="shared" si="8"/>
        <v>266455.9166666667</v>
      </c>
      <c r="R28" s="53">
        <f t="shared" si="9"/>
        <v>124.9737683312843</v>
      </c>
      <c r="S28" s="214">
        <f>listacondensadafem!I27</f>
        <v>118</v>
      </c>
      <c r="T28" s="217">
        <f t="shared" si="10"/>
        <v>48081.094258587786</v>
      </c>
      <c r="U28" s="53">
        <f t="shared" si="11"/>
        <v>245.41870733094635</v>
      </c>
      <c r="V28" s="89">
        <f t="shared" si="12"/>
        <v>2132</v>
      </c>
      <c r="W28" s="191">
        <f t="shared" si="13"/>
        <v>1269329.644887728</v>
      </c>
      <c r="X28" s="151">
        <f t="shared" si="14"/>
        <v>167.96267294210836</v>
      </c>
    </row>
    <row r="29" spans="2:24" ht="13.5" thickBot="1">
      <c r="B29" s="140" t="s">
        <v>140</v>
      </c>
      <c r="C29" s="226" t="s">
        <v>139</v>
      </c>
      <c r="D29" s="214">
        <f>listacondensadafem!D28</f>
        <v>19</v>
      </c>
      <c r="E29" s="215">
        <f t="shared" si="0"/>
        <v>16080.943920090389</v>
      </c>
      <c r="F29" s="53">
        <f t="shared" si="1"/>
        <v>118.15226826494153</v>
      </c>
      <c r="G29" s="214">
        <f>listacondensadafem!E28</f>
        <v>24</v>
      </c>
      <c r="H29" s="217">
        <f t="shared" si="2"/>
        <v>79719.93729328281</v>
      </c>
      <c r="I29" s="58">
        <f t="shared" si="3"/>
        <v>30.10539247127862</v>
      </c>
      <c r="J29" s="214">
        <f>listacondensadafem!F28</f>
        <v>73</v>
      </c>
      <c r="K29" s="217">
        <f t="shared" si="4"/>
        <v>226070.7527491003</v>
      </c>
      <c r="L29" s="58">
        <f t="shared" si="5"/>
        <v>32.290775835571026</v>
      </c>
      <c r="M29" s="214">
        <f>listacondensadafem!G28</f>
        <v>76</v>
      </c>
      <c r="N29" s="217">
        <f t="shared" si="6"/>
        <v>632921</v>
      </c>
      <c r="O29" s="58">
        <f t="shared" si="7"/>
        <v>12.00781772132699</v>
      </c>
      <c r="P29" s="214">
        <f>listacondensadafem!H28</f>
        <v>22</v>
      </c>
      <c r="Q29" s="217">
        <f t="shared" si="8"/>
        <v>266455.9166666667</v>
      </c>
      <c r="R29" s="58">
        <f t="shared" si="9"/>
        <v>8.256525235099865</v>
      </c>
      <c r="S29" s="214">
        <f>listacondensadafem!I28</f>
        <v>12</v>
      </c>
      <c r="T29" s="217">
        <f t="shared" si="10"/>
        <v>48081.094258587786</v>
      </c>
      <c r="U29" s="58">
        <f t="shared" si="11"/>
        <v>24.957834643825052</v>
      </c>
      <c r="V29" s="89">
        <f t="shared" si="12"/>
        <v>226</v>
      </c>
      <c r="W29" s="191">
        <f t="shared" si="13"/>
        <v>1269329.644887728</v>
      </c>
      <c r="X29" s="151">
        <f t="shared" si="14"/>
        <v>17.804673585795726</v>
      </c>
    </row>
    <row r="30" spans="2:24" ht="13.5" thickBot="1">
      <c r="B30" s="140" t="s">
        <v>66</v>
      </c>
      <c r="C30" s="141" t="s">
        <v>65</v>
      </c>
      <c r="D30" s="214">
        <f>listacondensadafem!D29</f>
        <v>0</v>
      </c>
      <c r="E30" s="215">
        <f t="shared" si="0"/>
        <v>16080.943920090389</v>
      </c>
      <c r="F30" s="58">
        <f t="shared" si="1"/>
        <v>0</v>
      </c>
      <c r="G30" s="214">
        <f>listacondensadafem!E29</f>
        <v>2</v>
      </c>
      <c r="H30" s="217">
        <f t="shared" si="2"/>
        <v>79719.93729328281</v>
      </c>
      <c r="I30" s="58">
        <f t="shared" si="3"/>
        <v>2.508782705939885</v>
      </c>
      <c r="J30" s="214">
        <f>listacondensadafem!F29</f>
        <v>21</v>
      </c>
      <c r="K30" s="217">
        <f t="shared" si="4"/>
        <v>226070.7527491003</v>
      </c>
      <c r="L30" s="58">
        <f t="shared" si="5"/>
        <v>9.289127295164267</v>
      </c>
      <c r="M30" s="214">
        <f>listacondensadafem!G29</f>
        <v>599</v>
      </c>
      <c r="N30" s="217">
        <f t="shared" si="6"/>
        <v>632921</v>
      </c>
      <c r="O30" s="52">
        <f t="shared" si="7"/>
        <v>94.64056335624825</v>
      </c>
      <c r="P30" s="214">
        <f>listacondensadafem!H29</f>
        <v>259</v>
      </c>
      <c r="Q30" s="217">
        <f t="shared" si="8"/>
        <v>266455.9166666667</v>
      </c>
      <c r="R30" s="52">
        <f t="shared" si="9"/>
        <v>97.20181981322114</v>
      </c>
      <c r="S30" s="214">
        <f>listacondensadafem!I29</f>
        <v>14</v>
      </c>
      <c r="T30" s="217">
        <f t="shared" si="10"/>
        <v>48081.094258587786</v>
      </c>
      <c r="U30" s="58">
        <f t="shared" si="11"/>
        <v>29.117473751129225</v>
      </c>
      <c r="V30" s="89">
        <f t="shared" si="12"/>
        <v>895</v>
      </c>
      <c r="W30" s="191">
        <f t="shared" si="13"/>
        <v>1269329.644887728</v>
      </c>
      <c r="X30" s="151">
        <f t="shared" si="14"/>
        <v>70.50965866941229</v>
      </c>
    </row>
    <row r="31" spans="2:24" ht="13.5" thickBot="1">
      <c r="B31" s="140" t="s">
        <v>121</v>
      </c>
      <c r="C31" s="226" t="s">
        <v>120</v>
      </c>
      <c r="D31" s="214">
        <f>listacondensadafem!D30</f>
        <v>0</v>
      </c>
      <c r="E31" s="215">
        <f t="shared" si="0"/>
        <v>16080.943920090389</v>
      </c>
      <c r="F31" s="55">
        <f t="shared" si="1"/>
        <v>0</v>
      </c>
      <c r="G31" s="214">
        <f>listacondensadafem!E30</f>
        <v>0</v>
      </c>
      <c r="H31" s="217">
        <f t="shared" si="2"/>
        <v>79719.93729328281</v>
      </c>
      <c r="I31" s="55">
        <f t="shared" si="3"/>
        <v>0</v>
      </c>
      <c r="J31" s="214">
        <f>listacondensadafem!F30</f>
        <v>0</v>
      </c>
      <c r="K31" s="217">
        <f t="shared" si="4"/>
        <v>226070.7527491003</v>
      </c>
      <c r="L31" s="55">
        <f t="shared" si="5"/>
        <v>0</v>
      </c>
      <c r="M31" s="214">
        <f>listacondensadafem!G30</f>
        <v>683</v>
      </c>
      <c r="N31" s="217">
        <f t="shared" si="6"/>
        <v>632921</v>
      </c>
      <c r="O31" s="53">
        <f t="shared" si="7"/>
        <v>107.9123618903465</v>
      </c>
      <c r="P31" s="214">
        <f>listacondensadafem!H30</f>
        <v>166</v>
      </c>
      <c r="Q31" s="217">
        <f t="shared" si="8"/>
        <v>266455.9166666667</v>
      </c>
      <c r="R31" s="58">
        <f t="shared" si="9"/>
        <v>62.299235864844434</v>
      </c>
      <c r="S31" s="214">
        <f>listacondensadafem!I30</f>
        <v>9</v>
      </c>
      <c r="T31" s="217">
        <f t="shared" si="10"/>
        <v>48081.094258587786</v>
      </c>
      <c r="U31" s="58">
        <f t="shared" si="11"/>
        <v>18.71837598286879</v>
      </c>
      <c r="V31" s="89">
        <f t="shared" si="12"/>
        <v>858</v>
      </c>
      <c r="W31" s="191">
        <f t="shared" si="13"/>
        <v>1269329.644887728</v>
      </c>
      <c r="X31" s="151">
        <f t="shared" si="14"/>
        <v>67.59473423279971</v>
      </c>
    </row>
    <row r="32" spans="2:24" ht="13.5" thickBot="1">
      <c r="B32" s="140" t="s">
        <v>164</v>
      </c>
      <c r="C32" s="141" t="s">
        <v>163</v>
      </c>
      <c r="D32" s="214">
        <f>listacondensadafem!D31</f>
        <v>0</v>
      </c>
      <c r="E32" s="215">
        <f t="shared" si="0"/>
        <v>16080.943920090389</v>
      </c>
      <c r="F32" s="55">
        <f t="shared" si="1"/>
        <v>0</v>
      </c>
      <c r="G32" s="214">
        <f>listacondensadafem!E31</f>
        <v>0</v>
      </c>
      <c r="H32" s="217">
        <f t="shared" si="2"/>
        <v>79719.93729328281</v>
      </c>
      <c r="I32" s="55">
        <f t="shared" si="3"/>
        <v>0</v>
      </c>
      <c r="J32" s="214">
        <f>listacondensadafem!F31</f>
        <v>2</v>
      </c>
      <c r="K32" s="217">
        <f t="shared" si="4"/>
        <v>226070.7527491003</v>
      </c>
      <c r="L32" s="55">
        <f t="shared" si="5"/>
        <v>0.8846787900156445</v>
      </c>
      <c r="M32" s="214">
        <f>listacondensadafem!G31</f>
        <v>44</v>
      </c>
      <c r="N32" s="217">
        <f t="shared" si="6"/>
        <v>632921</v>
      </c>
      <c r="O32" s="58">
        <f t="shared" si="7"/>
        <v>6.951894470241942</v>
      </c>
      <c r="P32" s="214">
        <f>listacondensadafem!H31</f>
        <v>35</v>
      </c>
      <c r="Q32" s="217">
        <f t="shared" si="8"/>
        <v>266455.9166666667</v>
      </c>
      <c r="R32" s="58">
        <f t="shared" si="9"/>
        <v>13.135381055840693</v>
      </c>
      <c r="S32" s="214">
        <f>listacondensadafem!I31</f>
        <v>9</v>
      </c>
      <c r="T32" s="217">
        <f t="shared" si="10"/>
        <v>48081.094258587786</v>
      </c>
      <c r="U32" s="58">
        <f t="shared" si="11"/>
        <v>18.71837598286879</v>
      </c>
      <c r="V32" s="89">
        <f t="shared" si="12"/>
        <v>90</v>
      </c>
      <c r="W32" s="191">
        <f t="shared" si="13"/>
        <v>1269329.644887728</v>
      </c>
      <c r="X32" s="151">
        <f t="shared" si="14"/>
        <v>7.090356737706263</v>
      </c>
    </row>
    <row r="33" spans="2:24" ht="13.5" thickBot="1">
      <c r="B33" s="140" t="s">
        <v>197</v>
      </c>
      <c r="C33" s="226" t="s">
        <v>114</v>
      </c>
      <c r="D33" s="214">
        <f>listacondensadafem!D32</f>
        <v>13</v>
      </c>
      <c r="E33" s="215">
        <f t="shared" si="0"/>
        <v>16080.943920090389</v>
      </c>
      <c r="F33" s="52">
        <f t="shared" si="1"/>
        <v>80.84102565495999</v>
      </c>
      <c r="G33" s="214">
        <f>listacondensadafem!E32</f>
        <v>122</v>
      </c>
      <c r="H33" s="217">
        <f t="shared" si="2"/>
        <v>79719.93729328281</v>
      </c>
      <c r="I33" s="53">
        <f t="shared" si="3"/>
        <v>153.03574506233298</v>
      </c>
      <c r="J33" s="214">
        <f>listacondensadafem!F32</f>
        <v>296</v>
      </c>
      <c r="K33" s="217">
        <f t="shared" si="4"/>
        <v>226070.7527491003</v>
      </c>
      <c r="L33" s="53">
        <f t="shared" si="5"/>
        <v>130.93246092231539</v>
      </c>
      <c r="M33" s="214">
        <f>listacondensadafem!G32</f>
        <v>554</v>
      </c>
      <c r="N33" s="217">
        <f t="shared" si="6"/>
        <v>632921</v>
      </c>
      <c r="O33" s="52">
        <f t="shared" si="7"/>
        <v>87.5306712844099</v>
      </c>
      <c r="P33" s="214">
        <f>listacondensadafem!H32</f>
        <v>538</v>
      </c>
      <c r="Q33" s="217">
        <f t="shared" si="8"/>
        <v>266455.9166666667</v>
      </c>
      <c r="R33" s="53">
        <f t="shared" si="9"/>
        <v>201.90957165835124</v>
      </c>
      <c r="S33" s="214">
        <f>listacondensadafem!I32</f>
        <v>348</v>
      </c>
      <c r="T33" s="217">
        <f t="shared" si="10"/>
        <v>48081.094258587786</v>
      </c>
      <c r="U33" s="53">
        <f t="shared" si="11"/>
        <v>723.7772046709265</v>
      </c>
      <c r="V33" s="89">
        <f t="shared" si="12"/>
        <v>1871</v>
      </c>
      <c r="W33" s="191">
        <f t="shared" si="13"/>
        <v>1269329.644887728</v>
      </c>
      <c r="X33" s="151">
        <f t="shared" si="14"/>
        <v>147.4006384027602</v>
      </c>
    </row>
    <row r="34" spans="2:24" ht="13.5" thickBot="1">
      <c r="B34" s="140" t="s">
        <v>189</v>
      </c>
      <c r="C34" s="226" t="s">
        <v>190</v>
      </c>
      <c r="D34" s="214">
        <f>listacondensadafem!D33</f>
        <v>1</v>
      </c>
      <c r="E34" s="215">
        <f t="shared" si="0"/>
        <v>16080.943920090389</v>
      </c>
      <c r="F34" s="55">
        <f t="shared" si="1"/>
        <v>6.218540434996922</v>
      </c>
      <c r="G34" s="214">
        <f>listacondensadafem!E33</f>
        <v>0</v>
      </c>
      <c r="H34" s="217">
        <f t="shared" si="2"/>
        <v>79719.93729328281</v>
      </c>
      <c r="I34" s="58">
        <f t="shared" si="3"/>
        <v>0</v>
      </c>
      <c r="J34" s="214">
        <f>listacondensadafem!F33</f>
        <v>8</v>
      </c>
      <c r="K34" s="217">
        <f t="shared" si="4"/>
        <v>226070.7527491003</v>
      </c>
      <c r="L34" s="55">
        <f t="shared" si="5"/>
        <v>3.538715160062578</v>
      </c>
      <c r="M34" s="214">
        <f>listacondensadafem!G33</f>
        <v>42</v>
      </c>
      <c r="N34" s="217">
        <f t="shared" si="6"/>
        <v>632921</v>
      </c>
      <c r="O34" s="55">
        <f t="shared" si="7"/>
        <v>6.635899267049126</v>
      </c>
      <c r="P34" s="214">
        <f>listacondensadafem!H33</f>
        <v>16</v>
      </c>
      <c r="Q34" s="217">
        <f t="shared" si="8"/>
        <v>266455.9166666667</v>
      </c>
      <c r="R34" s="58">
        <f t="shared" si="9"/>
        <v>6.004745625527174</v>
      </c>
      <c r="S34" s="214">
        <f>listacondensadafem!I33</f>
        <v>5</v>
      </c>
      <c r="T34" s="217">
        <f t="shared" si="10"/>
        <v>48081.094258587786</v>
      </c>
      <c r="U34" s="58">
        <f t="shared" si="11"/>
        <v>10.399097768260438</v>
      </c>
      <c r="V34" s="89">
        <f t="shared" si="12"/>
        <v>72</v>
      </c>
      <c r="W34" s="191">
        <f t="shared" si="13"/>
        <v>1269329.644887728</v>
      </c>
      <c r="X34" s="151">
        <f t="shared" si="14"/>
        <v>5.67228539016501</v>
      </c>
    </row>
    <row r="35" spans="2:24" ht="13.5" thickBot="1">
      <c r="B35" s="140" t="s">
        <v>84</v>
      </c>
      <c r="C35" s="226" t="s">
        <v>83</v>
      </c>
      <c r="D35" s="214">
        <f>listacondensadafem!D34</f>
        <v>116</v>
      </c>
      <c r="E35" s="215">
        <f t="shared" si="0"/>
        <v>16080.943920090389</v>
      </c>
      <c r="F35" s="53">
        <f t="shared" si="1"/>
        <v>721.350690459643</v>
      </c>
      <c r="G35" s="214">
        <f>listacondensadafem!E34</f>
        <v>144</v>
      </c>
      <c r="H35" s="217">
        <f t="shared" si="2"/>
        <v>79719.93729328281</v>
      </c>
      <c r="I35" s="53">
        <f t="shared" si="3"/>
        <v>180.63235482767172</v>
      </c>
      <c r="J35" s="214">
        <f>listacondensadafem!F34</f>
        <v>150</v>
      </c>
      <c r="K35" s="217">
        <f t="shared" si="4"/>
        <v>226070.7527491003</v>
      </c>
      <c r="L35" s="52">
        <f t="shared" si="5"/>
        <v>66.35090925117333</v>
      </c>
      <c r="M35" s="214">
        <f>listacondensadafem!G34</f>
        <v>724</v>
      </c>
      <c r="N35" s="217">
        <f t="shared" si="6"/>
        <v>632921</v>
      </c>
      <c r="O35" s="53">
        <f t="shared" si="7"/>
        <v>114.39026355579922</v>
      </c>
      <c r="P35" s="214">
        <f>listacondensadafem!H34</f>
        <v>671</v>
      </c>
      <c r="Q35" s="217">
        <f t="shared" si="8"/>
        <v>266455.9166666667</v>
      </c>
      <c r="R35" s="53">
        <f t="shared" si="9"/>
        <v>251.82401967054585</v>
      </c>
      <c r="S35" s="214">
        <f>listacondensadafem!I34</f>
        <v>145</v>
      </c>
      <c r="T35" s="217">
        <f t="shared" si="10"/>
        <v>48081.094258587786</v>
      </c>
      <c r="U35" s="53">
        <f t="shared" si="11"/>
        <v>301.5738352795527</v>
      </c>
      <c r="V35" s="89">
        <f t="shared" si="12"/>
        <v>1950</v>
      </c>
      <c r="W35" s="191">
        <f t="shared" si="13"/>
        <v>1269329.644887728</v>
      </c>
      <c r="X35" s="151">
        <f t="shared" si="14"/>
        <v>153.6243959836357</v>
      </c>
    </row>
    <row r="36" spans="2:24" ht="13.5" thickBot="1">
      <c r="B36" s="140" t="s">
        <v>184</v>
      </c>
      <c r="C36" s="141" t="s">
        <v>185</v>
      </c>
      <c r="D36" s="214">
        <f>listacondensadafem!D35</f>
        <v>0</v>
      </c>
      <c r="E36" s="215">
        <f t="shared" si="0"/>
        <v>16080.943920090389</v>
      </c>
      <c r="F36" s="58">
        <f t="shared" si="1"/>
        <v>0</v>
      </c>
      <c r="G36" s="214">
        <f>listacondensadafem!E35</f>
        <v>0</v>
      </c>
      <c r="H36" s="217">
        <f t="shared" si="2"/>
        <v>79719.93729328281</v>
      </c>
      <c r="I36" s="58">
        <f t="shared" si="3"/>
        <v>0</v>
      </c>
      <c r="J36" s="214">
        <f>listacondensadafem!F35</f>
        <v>3</v>
      </c>
      <c r="K36" s="217">
        <f t="shared" si="4"/>
        <v>226070.7527491003</v>
      </c>
      <c r="L36" s="58">
        <f t="shared" si="5"/>
        <v>1.3270181850234668</v>
      </c>
      <c r="M36" s="214">
        <f>listacondensadafem!G35</f>
        <v>14</v>
      </c>
      <c r="N36" s="217">
        <f t="shared" si="6"/>
        <v>632921</v>
      </c>
      <c r="O36" s="58">
        <f t="shared" si="7"/>
        <v>2.211966422349709</v>
      </c>
      <c r="P36" s="214">
        <f>listacondensadafem!H35</f>
        <v>75</v>
      </c>
      <c r="Q36" s="217">
        <f t="shared" si="8"/>
        <v>266455.9166666667</v>
      </c>
      <c r="R36" s="55">
        <f t="shared" si="9"/>
        <v>28.147245119658628</v>
      </c>
      <c r="S36" s="214">
        <f>listacondensadafem!I35</f>
        <v>62</v>
      </c>
      <c r="T36" s="217">
        <f t="shared" si="10"/>
        <v>48081.094258587786</v>
      </c>
      <c r="U36" s="53">
        <f t="shared" si="11"/>
        <v>128.94881232642942</v>
      </c>
      <c r="V36" s="89">
        <f t="shared" si="12"/>
        <v>154</v>
      </c>
      <c r="W36" s="191">
        <f t="shared" si="13"/>
        <v>1269329.644887728</v>
      </c>
      <c r="X36" s="151">
        <f t="shared" si="14"/>
        <v>12.132388195630718</v>
      </c>
    </row>
    <row r="37" spans="2:24" ht="13.5" thickBot="1">
      <c r="B37" s="140" t="s">
        <v>90</v>
      </c>
      <c r="C37" s="226" t="s">
        <v>89</v>
      </c>
      <c r="D37" s="214">
        <f>listacondensadafem!D36</f>
        <v>14</v>
      </c>
      <c r="E37" s="215">
        <f t="shared" si="0"/>
        <v>16080.943920090389</v>
      </c>
      <c r="F37" s="52">
        <f t="shared" si="1"/>
        <v>87.05956608995692</v>
      </c>
      <c r="G37" s="214">
        <f>listacondensadafem!E36</f>
        <v>42</v>
      </c>
      <c r="H37" s="217">
        <f t="shared" si="2"/>
        <v>79719.93729328281</v>
      </c>
      <c r="I37" s="52">
        <f t="shared" si="3"/>
        <v>52.68443682473758</v>
      </c>
      <c r="J37" s="214">
        <f>listacondensadafem!F36</f>
        <v>85</v>
      </c>
      <c r="K37" s="217">
        <f t="shared" si="4"/>
        <v>226070.7527491003</v>
      </c>
      <c r="L37" s="55">
        <f t="shared" si="5"/>
        <v>37.598848575664896</v>
      </c>
      <c r="M37" s="214">
        <f>listacondensadafem!G36</f>
        <v>336</v>
      </c>
      <c r="N37" s="217">
        <f t="shared" si="6"/>
        <v>632921</v>
      </c>
      <c r="O37" s="195">
        <f t="shared" si="7"/>
        <v>53.08719413639301</v>
      </c>
      <c r="P37" s="214">
        <f>listacondensadafem!H36</f>
        <v>172</v>
      </c>
      <c r="Q37" s="217">
        <f t="shared" si="8"/>
        <v>266455.9166666667</v>
      </c>
      <c r="R37" s="52">
        <f t="shared" si="9"/>
        <v>64.55101547441713</v>
      </c>
      <c r="S37" s="214">
        <f>listacondensadafem!I36</f>
        <v>53</v>
      </c>
      <c r="T37" s="217">
        <f t="shared" si="10"/>
        <v>48081.094258587786</v>
      </c>
      <c r="U37" s="53">
        <f t="shared" si="11"/>
        <v>110.23043634356064</v>
      </c>
      <c r="V37" s="89">
        <f t="shared" si="12"/>
        <v>702</v>
      </c>
      <c r="W37" s="191">
        <f t="shared" si="13"/>
        <v>1269329.644887728</v>
      </c>
      <c r="X37" s="151">
        <f t="shared" si="14"/>
        <v>55.304782554108854</v>
      </c>
    </row>
    <row r="38" spans="2:24" ht="13.5" thickBot="1">
      <c r="B38" s="140" t="s">
        <v>235</v>
      </c>
      <c r="C38" s="226" t="s">
        <v>74</v>
      </c>
      <c r="D38" s="214">
        <f>listacondensadafem!D37</f>
        <v>317</v>
      </c>
      <c r="E38" s="215">
        <f t="shared" si="0"/>
        <v>16080.943920090389</v>
      </c>
      <c r="F38" s="53">
        <f t="shared" si="1"/>
        <v>1971.2773178940245</v>
      </c>
      <c r="G38" s="214">
        <f>listacondensadafem!E37</f>
        <v>247</v>
      </c>
      <c r="H38" s="217">
        <f t="shared" si="2"/>
        <v>79719.93729328281</v>
      </c>
      <c r="I38" s="53">
        <f t="shared" si="3"/>
        <v>309.8346641835758</v>
      </c>
      <c r="J38" s="214">
        <f>listacondensadafem!F37</f>
        <v>101</v>
      </c>
      <c r="K38" s="217">
        <f t="shared" si="4"/>
        <v>226070.7527491003</v>
      </c>
      <c r="L38" s="55">
        <f t="shared" si="5"/>
        <v>44.67627889579005</v>
      </c>
      <c r="M38" s="214">
        <f>listacondensadafem!G37</f>
        <v>128</v>
      </c>
      <c r="N38" s="217">
        <f t="shared" si="6"/>
        <v>632921</v>
      </c>
      <c r="O38" s="58">
        <f t="shared" si="7"/>
        <v>20.223693004340195</v>
      </c>
      <c r="P38" s="214">
        <f>listacondensadafem!H37</f>
        <v>80</v>
      </c>
      <c r="Q38" s="217">
        <f t="shared" si="8"/>
        <v>266455.9166666667</v>
      </c>
      <c r="R38" s="58">
        <f t="shared" si="9"/>
        <v>30.02372812763587</v>
      </c>
      <c r="S38" s="214">
        <f>listacondensadafem!I37</f>
        <v>67</v>
      </c>
      <c r="T38" s="217">
        <f t="shared" si="10"/>
        <v>48081.094258587786</v>
      </c>
      <c r="U38" s="53">
        <f t="shared" si="11"/>
        <v>139.34791009468987</v>
      </c>
      <c r="V38" s="89">
        <f t="shared" si="12"/>
        <v>940</v>
      </c>
      <c r="W38" s="191">
        <f t="shared" si="13"/>
        <v>1269329.644887728</v>
      </c>
      <c r="X38" s="151">
        <f t="shared" si="14"/>
        <v>74.05483703826542</v>
      </c>
    </row>
    <row r="39" spans="2:24" ht="13.5" thickBot="1">
      <c r="B39" s="140" t="s">
        <v>236</v>
      </c>
      <c r="C39" s="226" t="s">
        <v>71</v>
      </c>
      <c r="D39" s="214">
        <f>listacondensadafem!D38</f>
        <v>52</v>
      </c>
      <c r="E39" s="215">
        <f t="shared" si="0"/>
        <v>16080.943920090389</v>
      </c>
      <c r="F39" s="53">
        <f t="shared" si="1"/>
        <v>323.36410261983997</v>
      </c>
      <c r="G39" s="214">
        <f>listacondensadafem!E38</f>
        <v>278</v>
      </c>
      <c r="H39" s="217">
        <f t="shared" si="2"/>
        <v>79719.93729328281</v>
      </c>
      <c r="I39" s="53">
        <f t="shared" si="3"/>
        <v>348.72079612564403</v>
      </c>
      <c r="J39" s="214">
        <f>listacondensadafem!F38</f>
        <v>222</v>
      </c>
      <c r="K39" s="217">
        <f t="shared" si="4"/>
        <v>226070.7527491003</v>
      </c>
      <c r="L39" s="52">
        <f t="shared" si="5"/>
        <v>98.19934569173654</v>
      </c>
      <c r="M39" s="214">
        <f>listacondensadafem!G38</f>
        <v>321</v>
      </c>
      <c r="N39" s="217">
        <f t="shared" si="6"/>
        <v>632921</v>
      </c>
      <c r="O39" s="52">
        <f t="shared" si="7"/>
        <v>50.71723011244689</v>
      </c>
      <c r="P39" s="214">
        <f>listacondensadafem!H38</f>
        <v>84</v>
      </c>
      <c r="Q39" s="217">
        <f t="shared" si="8"/>
        <v>266455.9166666667</v>
      </c>
      <c r="R39" s="58">
        <f t="shared" si="9"/>
        <v>31.524914534017665</v>
      </c>
      <c r="S39" s="214">
        <f>listacondensadafem!I38</f>
        <v>28</v>
      </c>
      <c r="T39" s="217">
        <f t="shared" si="10"/>
        <v>48081.094258587786</v>
      </c>
      <c r="U39" s="52">
        <f t="shared" si="11"/>
        <v>58.23494750225845</v>
      </c>
      <c r="V39" s="89">
        <f t="shared" si="12"/>
        <v>985</v>
      </c>
      <c r="W39" s="191">
        <f t="shared" si="13"/>
        <v>1269329.644887728</v>
      </c>
      <c r="X39" s="151">
        <f t="shared" si="14"/>
        <v>77.60001540711855</v>
      </c>
    </row>
    <row r="40" spans="2:24" ht="13.5" thickBot="1">
      <c r="B40" s="140" t="s">
        <v>73</v>
      </c>
      <c r="C40" s="226" t="s">
        <v>72</v>
      </c>
      <c r="D40" s="214">
        <f>listacondensadafem!D39</f>
        <v>286</v>
      </c>
      <c r="E40" s="215">
        <f t="shared" si="0"/>
        <v>16080.943920090389</v>
      </c>
      <c r="F40" s="53">
        <f t="shared" si="1"/>
        <v>1778.5025644091197</v>
      </c>
      <c r="G40" s="214">
        <f>listacondensadafem!E39</f>
        <v>648</v>
      </c>
      <c r="H40" s="217">
        <f t="shared" si="2"/>
        <v>79719.93729328281</v>
      </c>
      <c r="I40" s="53">
        <f t="shared" si="3"/>
        <v>812.8455967245227</v>
      </c>
      <c r="J40" s="214">
        <f>listacondensadafem!F39</f>
        <v>337</v>
      </c>
      <c r="K40" s="217">
        <f t="shared" si="4"/>
        <v>226070.7527491003</v>
      </c>
      <c r="L40" s="53">
        <f t="shared" si="5"/>
        <v>149.06837611763612</v>
      </c>
      <c r="M40" s="214">
        <f>listacondensadafem!G39</f>
        <v>294</v>
      </c>
      <c r="N40" s="217">
        <f t="shared" si="6"/>
        <v>632921</v>
      </c>
      <c r="O40" s="58">
        <f t="shared" si="7"/>
        <v>46.45129486934388</v>
      </c>
      <c r="P40" s="214">
        <f>listacondensadafem!H39</f>
        <v>299</v>
      </c>
      <c r="Q40" s="217">
        <f t="shared" si="8"/>
        <v>266455.9166666667</v>
      </c>
      <c r="R40" s="53">
        <f t="shared" si="9"/>
        <v>112.21368387703906</v>
      </c>
      <c r="S40" s="214">
        <f>listacondensadafem!I39</f>
        <v>356</v>
      </c>
      <c r="T40" s="217">
        <f t="shared" si="10"/>
        <v>48081.094258587786</v>
      </c>
      <c r="U40" s="53">
        <f t="shared" si="11"/>
        <v>740.4157611001432</v>
      </c>
      <c r="V40" s="89">
        <f t="shared" si="12"/>
        <v>2220</v>
      </c>
      <c r="W40" s="191">
        <f t="shared" si="13"/>
        <v>1269329.644887728</v>
      </c>
      <c r="X40" s="151">
        <f t="shared" si="14"/>
        <v>174.89546619675448</v>
      </c>
    </row>
    <row r="41" spans="2:24" ht="13.5" thickBot="1">
      <c r="B41" s="140" t="s">
        <v>93</v>
      </c>
      <c r="C41" s="141" t="s">
        <v>92</v>
      </c>
      <c r="D41" s="214">
        <f>listacondensadafem!D40</f>
        <v>2</v>
      </c>
      <c r="E41" s="215">
        <f t="shared" si="0"/>
        <v>16080.943920090389</v>
      </c>
      <c r="F41" s="55">
        <f t="shared" si="1"/>
        <v>12.437080869993844</v>
      </c>
      <c r="G41" s="214">
        <f>listacondensadafem!E40</f>
        <v>7</v>
      </c>
      <c r="H41" s="217">
        <f t="shared" si="2"/>
        <v>79719.93729328281</v>
      </c>
      <c r="I41" s="55">
        <f t="shared" si="3"/>
        <v>8.780739470789598</v>
      </c>
      <c r="J41" s="214">
        <f>listacondensadafem!F40</f>
        <v>22</v>
      </c>
      <c r="K41" s="217">
        <f t="shared" si="4"/>
        <v>226070.7527491003</v>
      </c>
      <c r="L41" s="55">
        <f t="shared" si="5"/>
        <v>9.73146669017209</v>
      </c>
      <c r="M41" s="214">
        <f>listacondensadafem!G40</f>
        <v>213</v>
      </c>
      <c r="N41" s="217">
        <f t="shared" si="6"/>
        <v>632921</v>
      </c>
      <c r="O41" s="58">
        <f t="shared" si="7"/>
        <v>33.65348914003486</v>
      </c>
      <c r="P41" s="214">
        <f>listacondensadafem!H40</f>
        <v>377</v>
      </c>
      <c r="Q41" s="217">
        <f t="shared" si="8"/>
        <v>266455.9166666667</v>
      </c>
      <c r="R41" s="53">
        <f t="shared" si="9"/>
        <v>141.48681880148405</v>
      </c>
      <c r="S41" s="214">
        <f>listacondensadafem!I40</f>
        <v>232</v>
      </c>
      <c r="T41" s="217">
        <f t="shared" si="10"/>
        <v>48081.094258587786</v>
      </c>
      <c r="U41" s="53">
        <f t="shared" si="11"/>
        <v>482.51813644728435</v>
      </c>
      <c r="V41" s="89">
        <f t="shared" si="12"/>
        <v>853</v>
      </c>
      <c r="W41" s="191">
        <f t="shared" si="13"/>
        <v>1269329.644887728</v>
      </c>
      <c r="X41" s="151">
        <f t="shared" si="14"/>
        <v>67.20082552514936</v>
      </c>
    </row>
    <row r="42" spans="2:24" ht="13.5" thickBot="1">
      <c r="B42" s="140" t="s">
        <v>62</v>
      </c>
      <c r="C42" s="226" t="s">
        <v>61</v>
      </c>
      <c r="D42" s="214">
        <f>listacondensadafem!D41</f>
        <v>0</v>
      </c>
      <c r="E42" s="215">
        <f t="shared" si="0"/>
        <v>16080.943920090389</v>
      </c>
      <c r="F42" s="242">
        <f t="shared" si="1"/>
        <v>0</v>
      </c>
      <c r="G42" s="214">
        <f>listacondensadafem!E41</f>
        <v>0</v>
      </c>
      <c r="H42" s="217">
        <f t="shared" si="2"/>
        <v>79719.93729328281</v>
      </c>
      <c r="I42" s="55">
        <f t="shared" si="3"/>
        <v>0</v>
      </c>
      <c r="J42" s="214">
        <f>listacondensadafem!F41</f>
        <v>4</v>
      </c>
      <c r="K42" s="217">
        <f t="shared" si="4"/>
        <v>226070.7527491003</v>
      </c>
      <c r="L42" s="55">
        <f t="shared" si="5"/>
        <v>1.769357580031289</v>
      </c>
      <c r="M42" s="214">
        <f>listacondensadafem!G41</f>
        <v>1663</v>
      </c>
      <c r="N42" s="217">
        <f t="shared" si="6"/>
        <v>632921</v>
      </c>
      <c r="O42" s="53">
        <f t="shared" si="7"/>
        <v>262.7500114548261</v>
      </c>
      <c r="P42" s="214">
        <f>listacondensadafem!H41</f>
        <v>1653</v>
      </c>
      <c r="Q42" s="217">
        <f t="shared" si="8"/>
        <v>266455.9166666667</v>
      </c>
      <c r="R42" s="53">
        <f t="shared" si="9"/>
        <v>620.3652824372762</v>
      </c>
      <c r="S42" s="214">
        <f>listacondensadafem!I41</f>
        <v>30</v>
      </c>
      <c r="T42" s="217">
        <f t="shared" si="10"/>
        <v>48081.094258587786</v>
      </c>
      <c r="U42" s="52">
        <f t="shared" si="11"/>
        <v>62.39458660956263</v>
      </c>
      <c r="V42" s="89">
        <f t="shared" si="12"/>
        <v>3350</v>
      </c>
      <c r="W42" s="191">
        <f t="shared" si="13"/>
        <v>1269329.644887728</v>
      </c>
      <c r="X42" s="151">
        <f t="shared" si="14"/>
        <v>263.91883412573316</v>
      </c>
    </row>
    <row r="43" spans="2:24" ht="13.5" thickBot="1">
      <c r="B43" s="140" t="s">
        <v>137</v>
      </c>
      <c r="C43" s="141" t="s">
        <v>136</v>
      </c>
      <c r="D43" s="214">
        <f>listacondensadafem!D42</f>
        <v>0</v>
      </c>
      <c r="E43" s="215">
        <f t="shared" si="0"/>
        <v>16080.943920090389</v>
      </c>
      <c r="F43" s="58">
        <f t="shared" si="1"/>
        <v>0</v>
      </c>
      <c r="G43" s="214">
        <f>listacondensadafem!E42</f>
        <v>66</v>
      </c>
      <c r="H43" s="217">
        <f t="shared" si="2"/>
        <v>79719.93729328281</v>
      </c>
      <c r="I43" s="52">
        <f t="shared" si="3"/>
        <v>82.78982929601621</v>
      </c>
      <c r="J43" s="214">
        <f>listacondensadafem!F42</f>
        <v>297</v>
      </c>
      <c r="K43" s="217">
        <f t="shared" si="4"/>
        <v>226070.7527491003</v>
      </c>
      <c r="L43" s="53">
        <f t="shared" si="5"/>
        <v>131.3748003173232</v>
      </c>
      <c r="M43" s="214">
        <f>listacondensadafem!G42</f>
        <v>154</v>
      </c>
      <c r="N43" s="217">
        <f t="shared" si="6"/>
        <v>632921</v>
      </c>
      <c r="O43" s="58">
        <f t="shared" si="7"/>
        <v>24.331630645846797</v>
      </c>
      <c r="P43" s="214">
        <f>listacondensadafem!H42</f>
        <v>155</v>
      </c>
      <c r="Q43" s="217">
        <f t="shared" si="8"/>
        <v>266455.9166666667</v>
      </c>
      <c r="R43" s="52">
        <f t="shared" si="9"/>
        <v>58.1709732472945</v>
      </c>
      <c r="S43" s="214">
        <f>listacondensadafem!I42</f>
        <v>118</v>
      </c>
      <c r="T43" s="217">
        <f t="shared" si="10"/>
        <v>48081.094258587786</v>
      </c>
      <c r="U43" s="53">
        <f t="shared" si="11"/>
        <v>245.41870733094635</v>
      </c>
      <c r="V43" s="89">
        <f t="shared" si="12"/>
        <v>790</v>
      </c>
      <c r="W43" s="191">
        <f t="shared" si="13"/>
        <v>1269329.644887728</v>
      </c>
      <c r="X43" s="151">
        <f t="shared" si="14"/>
        <v>62.237575808754976</v>
      </c>
    </row>
    <row r="44" spans="2:24" ht="13.5" thickBot="1">
      <c r="B44" s="140" t="s">
        <v>95</v>
      </c>
      <c r="C44" s="141" t="s">
        <v>94</v>
      </c>
      <c r="D44" s="214">
        <f>listacondensadafem!D43</f>
        <v>0</v>
      </c>
      <c r="E44" s="215">
        <f t="shared" si="0"/>
        <v>16080.943920090389</v>
      </c>
      <c r="F44" s="58">
        <f t="shared" si="1"/>
        <v>0</v>
      </c>
      <c r="G44" s="214">
        <f>listacondensadafem!E43</f>
        <v>0</v>
      </c>
      <c r="H44" s="217">
        <f t="shared" si="2"/>
        <v>79719.93729328281</v>
      </c>
      <c r="I44" s="55">
        <f t="shared" si="3"/>
        <v>0</v>
      </c>
      <c r="J44" s="214">
        <f>listacondensadafem!F43</f>
        <v>7</v>
      </c>
      <c r="K44" s="217">
        <f t="shared" si="4"/>
        <v>226070.7527491003</v>
      </c>
      <c r="L44" s="55">
        <f t="shared" si="5"/>
        <v>3.096375765054756</v>
      </c>
      <c r="M44" s="214">
        <f>listacondensadafem!G43</f>
        <v>566</v>
      </c>
      <c r="N44" s="217">
        <f t="shared" si="6"/>
        <v>632921</v>
      </c>
      <c r="O44" s="52">
        <f t="shared" si="7"/>
        <v>89.4266425035668</v>
      </c>
      <c r="P44" s="214">
        <f>listacondensadafem!H43</f>
        <v>282</v>
      </c>
      <c r="Q44" s="217">
        <f t="shared" si="8"/>
        <v>266455.9166666667</v>
      </c>
      <c r="R44" s="53">
        <f t="shared" si="9"/>
        <v>105.83364164991644</v>
      </c>
      <c r="S44" s="214">
        <f>listacondensadafem!I43</f>
        <v>43</v>
      </c>
      <c r="T44" s="217">
        <f t="shared" si="10"/>
        <v>48081.094258587786</v>
      </c>
      <c r="U44" s="195">
        <f t="shared" si="11"/>
        <v>89.43224080703976</v>
      </c>
      <c r="V44" s="89">
        <f t="shared" si="12"/>
        <v>898</v>
      </c>
      <c r="W44" s="191">
        <f t="shared" si="13"/>
        <v>1269329.644887728</v>
      </c>
      <c r="X44" s="151">
        <f t="shared" si="14"/>
        <v>70.7460038940025</v>
      </c>
    </row>
    <row r="45" spans="2:24" ht="13.5" thickBot="1">
      <c r="B45" s="140" t="s">
        <v>198</v>
      </c>
      <c r="C45" s="226" t="s">
        <v>169</v>
      </c>
      <c r="D45" s="214">
        <f>listacondensadafem!D44</f>
        <v>0</v>
      </c>
      <c r="E45" s="215">
        <f t="shared" si="0"/>
        <v>16080.943920090389</v>
      </c>
      <c r="F45" s="242">
        <f t="shared" si="1"/>
        <v>0</v>
      </c>
      <c r="G45" s="214">
        <f>listacondensadafem!E44</f>
        <v>14</v>
      </c>
      <c r="H45" s="217">
        <f t="shared" si="2"/>
        <v>79719.93729328281</v>
      </c>
      <c r="I45" s="55">
        <f t="shared" si="3"/>
        <v>17.561478941579196</v>
      </c>
      <c r="J45" s="214">
        <f>listacondensadafem!F44</f>
        <v>43</v>
      </c>
      <c r="K45" s="217">
        <f t="shared" si="4"/>
        <v>226070.7527491003</v>
      </c>
      <c r="L45" s="55">
        <f t="shared" si="5"/>
        <v>19.020593985336358</v>
      </c>
      <c r="M45" s="214">
        <f>listacondensadafem!G44</f>
        <v>341</v>
      </c>
      <c r="N45" s="217">
        <f t="shared" si="6"/>
        <v>632921</v>
      </c>
      <c r="O45" s="52">
        <f t="shared" si="7"/>
        <v>53.87718214437505</v>
      </c>
      <c r="P45" s="214">
        <f>listacondensadafem!H44</f>
        <v>231</v>
      </c>
      <c r="Q45" s="217">
        <f t="shared" si="8"/>
        <v>266455.9166666667</v>
      </c>
      <c r="R45" s="52">
        <f t="shared" si="9"/>
        <v>86.69351496854857</v>
      </c>
      <c r="S45" s="214">
        <f>listacondensadafem!I44</f>
        <v>80</v>
      </c>
      <c r="T45" s="217">
        <f t="shared" si="10"/>
        <v>48081.094258587786</v>
      </c>
      <c r="U45" s="53">
        <f t="shared" si="11"/>
        <v>166.385564292167</v>
      </c>
      <c r="V45" s="89">
        <f t="shared" si="12"/>
        <v>709</v>
      </c>
      <c r="W45" s="191">
        <f t="shared" si="13"/>
        <v>1269329.644887728</v>
      </c>
      <c r="X45" s="151">
        <f t="shared" si="14"/>
        <v>55.85625474481934</v>
      </c>
    </row>
    <row r="46" spans="2:24" ht="13.5" thickBot="1">
      <c r="B46" s="219" t="s">
        <v>216</v>
      </c>
      <c r="C46" s="226" t="s">
        <v>91</v>
      </c>
      <c r="D46" s="214">
        <f>listacondensadafem!D45</f>
        <v>0</v>
      </c>
      <c r="E46" s="215">
        <f t="shared" si="0"/>
        <v>16080.943920090389</v>
      </c>
      <c r="F46" s="58">
        <f t="shared" si="1"/>
        <v>0</v>
      </c>
      <c r="G46" s="214">
        <f>listacondensadafem!E45</f>
        <v>0</v>
      </c>
      <c r="H46" s="217">
        <f t="shared" si="2"/>
        <v>79719.93729328281</v>
      </c>
      <c r="I46" s="58">
        <f t="shared" si="3"/>
        <v>0</v>
      </c>
      <c r="J46" s="214">
        <f>listacondensadafem!F45</f>
        <v>4</v>
      </c>
      <c r="K46" s="217">
        <f t="shared" si="4"/>
        <v>226070.7527491003</v>
      </c>
      <c r="L46" s="55">
        <f t="shared" si="5"/>
        <v>1.769357580031289</v>
      </c>
      <c r="M46" s="214">
        <f>listacondensadafem!G45</f>
        <v>485</v>
      </c>
      <c r="N46" s="217">
        <f t="shared" si="6"/>
        <v>632921</v>
      </c>
      <c r="O46" s="52">
        <f t="shared" si="7"/>
        <v>76.62883677425776</v>
      </c>
      <c r="P46" s="214">
        <f>listacondensadafem!H45</f>
        <v>541</v>
      </c>
      <c r="Q46" s="217">
        <f t="shared" si="8"/>
        <v>266455.9166666667</v>
      </c>
      <c r="R46" s="53">
        <f t="shared" si="9"/>
        <v>203.03546146313758</v>
      </c>
      <c r="S46" s="214">
        <f>listacondensadafem!I45</f>
        <v>102</v>
      </c>
      <c r="T46" s="217">
        <f t="shared" si="10"/>
        <v>48081.094258587786</v>
      </c>
      <c r="U46" s="53">
        <f t="shared" si="11"/>
        <v>212.14159447251293</v>
      </c>
      <c r="V46" s="89">
        <f t="shared" si="12"/>
        <v>1132</v>
      </c>
      <c r="W46" s="191">
        <f t="shared" si="13"/>
        <v>1269329.644887728</v>
      </c>
      <c r="X46" s="151">
        <f t="shared" si="14"/>
        <v>89.18093141203877</v>
      </c>
    </row>
    <row r="47" spans="2:24" ht="13.5" thickBot="1">
      <c r="B47" s="339" t="s">
        <v>109</v>
      </c>
      <c r="C47" s="340" t="s">
        <v>108</v>
      </c>
      <c r="D47" s="184">
        <f>'morbilidad por prestadores'!L62</f>
        <v>0</v>
      </c>
      <c r="E47" s="215">
        <f t="shared" si="0"/>
        <v>16080.943920090389</v>
      </c>
      <c r="F47" s="58">
        <f t="shared" si="1"/>
        <v>0</v>
      </c>
      <c r="G47" s="184">
        <f>'morbilidad por prestadores'!M62</f>
        <v>0</v>
      </c>
      <c r="H47" s="184">
        <f t="shared" si="2"/>
        <v>79719.93729328281</v>
      </c>
      <c r="I47" s="58">
        <f t="shared" si="3"/>
        <v>0</v>
      </c>
      <c r="J47" s="184">
        <f>listacondensadafem!F46</f>
        <v>12</v>
      </c>
      <c r="K47" s="184">
        <f t="shared" si="4"/>
        <v>226070.7527491003</v>
      </c>
      <c r="L47" s="55">
        <f t="shared" si="5"/>
        <v>5.308072740093867</v>
      </c>
      <c r="M47" s="184">
        <f>'morbilidad por prestadores'!O62</f>
        <v>20657</v>
      </c>
      <c r="N47" s="184">
        <f t="shared" si="6"/>
        <v>632921</v>
      </c>
      <c r="O47" s="52">
        <f t="shared" si="7"/>
        <v>3263.756456176995</v>
      </c>
      <c r="P47" s="184">
        <f>'morbilidad por prestadores'!P62</f>
        <v>124</v>
      </c>
      <c r="Q47" s="184">
        <f t="shared" si="8"/>
        <v>266455.9166666667</v>
      </c>
      <c r="R47" s="58">
        <f t="shared" si="9"/>
        <v>46.5367785978356</v>
      </c>
      <c r="S47" s="184">
        <f>'morbilidad por prestadores'!Q62</f>
        <v>0</v>
      </c>
      <c r="T47" s="184">
        <f t="shared" si="10"/>
        <v>48081.094258587786</v>
      </c>
      <c r="U47" s="58">
        <f t="shared" si="11"/>
        <v>0</v>
      </c>
      <c r="V47" s="233">
        <f t="shared" si="12"/>
        <v>20793</v>
      </c>
      <c r="W47" s="338">
        <f t="shared" si="13"/>
        <v>1269329.644887728</v>
      </c>
      <c r="X47" s="146">
        <f t="shared" si="14"/>
        <v>1638.108751634737</v>
      </c>
    </row>
    <row r="48" spans="2:24" ht="13.5" thickBot="1">
      <c r="B48" s="339" t="s">
        <v>107</v>
      </c>
      <c r="C48" s="340" t="s">
        <v>106</v>
      </c>
      <c r="D48" s="184">
        <f>'morbilidad por prestadores'!L63</f>
        <v>0</v>
      </c>
      <c r="E48" s="215">
        <f t="shared" si="0"/>
        <v>16080.943920090389</v>
      </c>
      <c r="F48" s="58">
        <f t="shared" si="1"/>
        <v>0</v>
      </c>
      <c r="G48" s="184">
        <f>'morbilidad por prestadores'!M63</f>
        <v>0</v>
      </c>
      <c r="H48" s="184">
        <f t="shared" si="2"/>
        <v>79719.93729328281</v>
      </c>
      <c r="I48" s="58">
        <f t="shared" si="3"/>
        <v>0</v>
      </c>
      <c r="J48" s="184">
        <f>listacondensadafem!F47</f>
        <v>10</v>
      </c>
      <c r="K48" s="184">
        <f t="shared" si="4"/>
        <v>226070.7527491003</v>
      </c>
      <c r="L48" s="55">
        <f t="shared" si="5"/>
        <v>4.423393950078223</v>
      </c>
      <c r="M48" s="184">
        <f>'morbilidad por prestadores'!O63</f>
        <v>11496</v>
      </c>
      <c r="N48" s="184">
        <f t="shared" si="6"/>
        <v>632921</v>
      </c>
      <c r="O48" s="52">
        <f t="shared" si="7"/>
        <v>1816.3404279523036</v>
      </c>
      <c r="P48" s="184">
        <f>'morbilidad por prestadores'!P63</f>
        <v>44</v>
      </c>
      <c r="Q48" s="184">
        <f t="shared" si="8"/>
        <v>266455.9166666667</v>
      </c>
      <c r="R48" s="58">
        <f t="shared" si="9"/>
        <v>16.51305047019973</v>
      </c>
      <c r="S48" s="155">
        <f>'morbilidad por prestadores'!Q63</f>
        <v>0</v>
      </c>
      <c r="T48" s="155">
        <f t="shared" si="10"/>
        <v>48081.094258587786</v>
      </c>
      <c r="U48" s="58">
        <f t="shared" si="11"/>
        <v>0</v>
      </c>
      <c r="V48" s="233">
        <f t="shared" si="12"/>
        <v>11550</v>
      </c>
      <c r="W48" s="338">
        <f t="shared" si="13"/>
        <v>1269329.644887728</v>
      </c>
      <c r="X48" s="146">
        <f t="shared" si="14"/>
        <v>909.9291146723037</v>
      </c>
    </row>
    <row r="49" spans="2:24" ht="13.5" thickBot="1">
      <c r="B49" s="140" t="s">
        <v>125</v>
      </c>
      <c r="C49" s="141" t="s">
        <v>124</v>
      </c>
      <c r="D49" s="214">
        <f>listacondensadafem!D48</f>
        <v>0</v>
      </c>
      <c r="E49" s="215">
        <f t="shared" si="0"/>
        <v>16080.943920090389</v>
      </c>
      <c r="F49" s="55">
        <f t="shared" si="1"/>
        <v>0</v>
      </c>
      <c r="G49" s="214">
        <f>listacondensadafem!E48</f>
        <v>1</v>
      </c>
      <c r="H49" s="217">
        <f t="shared" si="2"/>
        <v>79719.93729328281</v>
      </c>
      <c r="I49" s="55">
        <f t="shared" si="3"/>
        <v>1.2543913529699424</v>
      </c>
      <c r="J49" s="214">
        <f>listacondensadafem!F48</f>
        <v>0</v>
      </c>
      <c r="K49" s="217">
        <f t="shared" si="4"/>
        <v>226070.7527491003</v>
      </c>
      <c r="L49" s="55">
        <f t="shared" si="5"/>
        <v>0</v>
      </c>
      <c r="M49" s="214">
        <f>listacondensadafem!G48</f>
        <v>334</v>
      </c>
      <c r="N49" s="217">
        <f t="shared" si="6"/>
        <v>632921</v>
      </c>
      <c r="O49" s="52">
        <f t="shared" si="7"/>
        <v>52.771198933200196</v>
      </c>
      <c r="P49" s="214">
        <f>listacondensadafem!H48</f>
        <v>540</v>
      </c>
      <c r="Q49" s="217">
        <f t="shared" si="8"/>
        <v>266455.9166666667</v>
      </c>
      <c r="R49" s="53">
        <f t="shared" si="9"/>
        <v>202.6601648615421</v>
      </c>
      <c r="S49" s="214">
        <f>listacondensadafem!I48</f>
        <v>110</v>
      </c>
      <c r="T49" s="217">
        <f t="shared" si="10"/>
        <v>48081.094258587786</v>
      </c>
      <c r="U49" s="53">
        <f t="shared" si="11"/>
        <v>228.78015090172963</v>
      </c>
      <c r="V49" s="89">
        <f t="shared" si="12"/>
        <v>985</v>
      </c>
      <c r="W49" s="191">
        <f t="shared" si="13"/>
        <v>1269329.644887728</v>
      </c>
      <c r="X49" s="151">
        <f t="shared" si="14"/>
        <v>77.60001540711855</v>
      </c>
    </row>
    <row r="50" spans="2:24" ht="13.5" thickBot="1">
      <c r="B50" s="140" t="s">
        <v>172</v>
      </c>
      <c r="C50" s="141" t="s">
        <v>171</v>
      </c>
      <c r="D50" s="214">
        <f>listacondensadafem!D49</f>
        <v>7</v>
      </c>
      <c r="E50" s="215">
        <f t="shared" si="0"/>
        <v>16080.943920090389</v>
      </c>
      <c r="F50" s="58">
        <f t="shared" si="1"/>
        <v>43.52978304497846</v>
      </c>
      <c r="G50" s="214">
        <f>listacondensadafem!E49</f>
        <v>85</v>
      </c>
      <c r="H50" s="217">
        <f t="shared" si="2"/>
        <v>79719.93729328281</v>
      </c>
      <c r="I50" s="53">
        <f t="shared" si="3"/>
        <v>106.62326500244511</v>
      </c>
      <c r="J50" s="214">
        <f>listacondensadafem!F49</f>
        <v>32</v>
      </c>
      <c r="K50" s="217">
        <f t="shared" si="4"/>
        <v>226070.7527491003</v>
      </c>
      <c r="L50" s="55">
        <f t="shared" si="5"/>
        <v>14.154860640250313</v>
      </c>
      <c r="M50" s="214">
        <f>listacondensadafem!G49</f>
        <v>72</v>
      </c>
      <c r="N50" s="217">
        <f t="shared" si="6"/>
        <v>632921</v>
      </c>
      <c r="O50" s="58">
        <f t="shared" si="7"/>
        <v>11.37582731494136</v>
      </c>
      <c r="P50" s="214">
        <f>listacondensadafem!H49</f>
        <v>29</v>
      </c>
      <c r="Q50" s="217">
        <f t="shared" si="8"/>
        <v>266455.9166666667</v>
      </c>
      <c r="R50" s="58">
        <f t="shared" si="9"/>
        <v>10.883601446268003</v>
      </c>
      <c r="S50" s="214">
        <f>listacondensadafem!I49</f>
        <v>10</v>
      </c>
      <c r="T50" s="217">
        <f t="shared" si="10"/>
        <v>48081.094258587786</v>
      </c>
      <c r="U50" s="58">
        <f t="shared" si="11"/>
        <v>20.798195536520875</v>
      </c>
      <c r="V50" s="89">
        <f t="shared" si="12"/>
        <v>235</v>
      </c>
      <c r="W50" s="191">
        <f t="shared" si="13"/>
        <v>1269329.644887728</v>
      </c>
      <c r="X50" s="151">
        <f t="shared" si="14"/>
        <v>18.513709259566355</v>
      </c>
    </row>
    <row r="51" spans="2:24" ht="13.5" thickBot="1">
      <c r="B51" s="140" t="s">
        <v>166</v>
      </c>
      <c r="C51" s="141" t="s">
        <v>165</v>
      </c>
      <c r="D51" s="214">
        <f>listacondensadafem!D50</f>
        <v>0</v>
      </c>
      <c r="E51" s="215">
        <f t="shared" si="0"/>
        <v>16080.943920090389</v>
      </c>
      <c r="F51" s="58">
        <f t="shared" si="1"/>
        <v>0</v>
      </c>
      <c r="G51" s="214">
        <f>listacondensadafem!E50</f>
        <v>0</v>
      </c>
      <c r="H51" s="217">
        <f t="shared" si="2"/>
        <v>79719.93729328281</v>
      </c>
      <c r="I51" s="58">
        <f t="shared" si="3"/>
        <v>0</v>
      </c>
      <c r="J51" s="214">
        <f>listacondensadafem!F50</f>
        <v>1</v>
      </c>
      <c r="K51" s="217">
        <f t="shared" si="4"/>
        <v>226070.7527491003</v>
      </c>
      <c r="L51" s="58">
        <f t="shared" si="5"/>
        <v>0.44233939500782227</v>
      </c>
      <c r="M51" s="214">
        <f>listacondensadafem!G50</f>
        <v>127</v>
      </c>
      <c r="N51" s="217">
        <f t="shared" si="6"/>
        <v>632921</v>
      </c>
      <c r="O51" s="58">
        <f t="shared" si="7"/>
        <v>20.065695402743785</v>
      </c>
      <c r="P51" s="214">
        <f>listacondensadafem!H50</f>
        <v>68</v>
      </c>
      <c r="Q51" s="217">
        <f t="shared" si="8"/>
        <v>266455.9166666667</v>
      </c>
      <c r="R51" s="58">
        <f t="shared" si="9"/>
        <v>25.52016890849049</v>
      </c>
      <c r="S51" s="214">
        <f>listacondensadafem!I50</f>
        <v>11</v>
      </c>
      <c r="T51" s="217">
        <f t="shared" si="10"/>
        <v>48081.094258587786</v>
      </c>
      <c r="U51" s="58">
        <f t="shared" si="11"/>
        <v>22.878015090172962</v>
      </c>
      <c r="V51" s="89">
        <f t="shared" si="12"/>
        <v>207</v>
      </c>
      <c r="W51" s="191">
        <f t="shared" si="13"/>
        <v>1269329.644887728</v>
      </c>
      <c r="X51" s="151">
        <f t="shared" si="14"/>
        <v>16.307820496724407</v>
      </c>
    </row>
    <row r="52" spans="2:24" ht="13.5" thickBot="1">
      <c r="B52" s="140" t="s">
        <v>227</v>
      </c>
      <c r="C52" s="141" t="s">
        <v>59</v>
      </c>
      <c r="D52" s="214">
        <f>listacondensadafem!D51</f>
        <v>0</v>
      </c>
      <c r="E52" s="215">
        <f t="shared" si="0"/>
        <v>16080.943920090389</v>
      </c>
      <c r="F52" s="55">
        <f t="shared" si="1"/>
        <v>0</v>
      </c>
      <c r="G52" s="214">
        <f>listacondensadafem!E51</f>
        <v>0</v>
      </c>
      <c r="H52" s="217">
        <f t="shared" si="2"/>
        <v>79719.93729328281</v>
      </c>
      <c r="I52" s="55">
        <f t="shared" si="3"/>
        <v>0</v>
      </c>
      <c r="J52" s="214">
        <f>listacondensadafem!F51</f>
        <v>2</v>
      </c>
      <c r="K52" s="217">
        <f t="shared" si="4"/>
        <v>226070.7527491003</v>
      </c>
      <c r="L52" s="55">
        <f t="shared" si="5"/>
        <v>0.8846787900156445</v>
      </c>
      <c r="M52" s="214">
        <f>listacondensadafem!G51</f>
        <v>495</v>
      </c>
      <c r="N52" s="217">
        <f t="shared" si="6"/>
        <v>632921</v>
      </c>
      <c r="O52" s="52">
        <f t="shared" si="7"/>
        <v>78.20881279022184</v>
      </c>
      <c r="P52" s="214">
        <f>listacondensadafem!H51</f>
        <v>351</v>
      </c>
      <c r="Q52" s="217">
        <f t="shared" si="8"/>
        <v>266455.9166666667</v>
      </c>
      <c r="R52" s="53">
        <f t="shared" si="9"/>
        <v>131.72910716000237</v>
      </c>
      <c r="S52" s="214">
        <f>listacondensadafem!I51</f>
        <v>42</v>
      </c>
      <c r="T52" s="217">
        <f t="shared" si="10"/>
        <v>48081.094258587786</v>
      </c>
      <c r="U52" s="52">
        <f t="shared" si="11"/>
        <v>87.35242125338767</v>
      </c>
      <c r="V52" s="89">
        <f t="shared" si="12"/>
        <v>890</v>
      </c>
      <c r="W52" s="191">
        <f t="shared" si="13"/>
        <v>1269329.644887728</v>
      </c>
      <c r="X52" s="151">
        <f t="shared" si="14"/>
        <v>70.11574996176194</v>
      </c>
    </row>
    <row r="53" spans="2:24" ht="13.5" thickBot="1">
      <c r="B53" s="140" t="s">
        <v>231</v>
      </c>
      <c r="C53" s="141" t="s">
        <v>156</v>
      </c>
      <c r="D53" s="214">
        <f>listacondensadafem!D52</f>
        <v>3</v>
      </c>
      <c r="E53" s="215">
        <f t="shared" si="0"/>
        <v>16080.943920090389</v>
      </c>
      <c r="F53" s="55">
        <f t="shared" si="1"/>
        <v>18.655621304990767</v>
      </c>
      <c r="G53" s="214">
        <f>listacondensadafem!E52</f>
        <v>0</v>
      </c>
      <c r="H53" s="217">
        <f t="shared" si="2"/>
        <v>79719.93729328281</v>
      </c>
      <c r="I53" s="55">
        <f t="shared" si="3"/>
        <v>0</v>
      </c>
      <c r="J53" s="214">
        <f>listacondensadafem!F52</f>
        <v>0</v>
      </c>
      <c r="K53" s="217">
        <f t="shared" si="4"/>
        <v>226070.7527491003</v>
      </c>
      <c r="L53" s="55">
        <f t="shared" si="5"/>
        <v>0</v>
      </c>
      <c r="M53" s="214">
        <f>listacondensadafem!G52</f>
        <v>41</v>
      </c>
      <c r="N53" s="217">
        <f t="shared" si="6"/>
        <v>632921</v>
      </c>
      <c r="O53" s="58">
        <f t="shared" si="7"/>
        <v>6.477901665452719</v>
      </c>
      <c r="P53" s="214">
        <f>listacondensadafem!H52</f>
        <v>199</v>
      </c>
      <c r="Q53" s="217">
        <f t="shared" si="8"/>
        <v>266455.9166666667</v>
      </c>
      <c r="R53" s="52">
        <f t="shared" si="9"/>
        <v>74.68402371749423</v>
      </c>
      <c r="S53" s="214">
        <f>listacondensadafem!I52</f>
        <v>83</v>
      </c>
      <c r="T53" s="217">
        <f t="shared" si="10"/>
        <v>48081.094258587786</v>
      </c>
      <c r="U53" s="53">
        <f t="shared" si="11"/>
        <v>172.62502295312328</v>
      </c>
      <c r="V53" s="89">
        <f t="shared" si="12"/>
        <v>326</v>
      </c>
      <c r="W53" s="191">
        <f t="shared" si="13"/>
        <v>1269329.644887728</v>
      </c>
      <c r="X53" s="151">
        <f t="shared" si="14"/>
        <v>25.682847738802685</v>
      </c>
    </row>
    <row r="54" spans="2:24" ht="13.5" thickBot="1">
      <c r="B54" s="140" t="s">
        <v>269</v>
      </c>
      <c r="C54" s="141" t="s">
        <v>160</v>
      </c>
      <c r="D54" s="214">
        <f>listacondensadafem!D53</f>
        <v>0</v>
      </c>
      <c r="E54" s="215">
        <f t="shared" si="0"/>
        <v>16080.943920090389</v>
      </c>
      <c r="F54" s="55">
        <f t="shared" si="1"/>
        <v>0</v>
      </c>
      <c r="G54" s="214">
        <f>listacondensadafem!E53</f>
        <v>0</v>
      </c>
      <c r="H54" s="217">
        <f t="shared" si="2"/>
        <v>79719.93729328281</v>
      </c>
      <c r="I54" s="55">
        <f t="shared" si="3"/>
        <v>0</v>
      </c>
      <c r="J54" s="214">
        <f>listacondensadafem!F53</f>
        <v>1</v>
      </c>
      <c r="K54" s="217">
        <f t="shared" si="4"/>
        <v>226070.7527491003</v>
      </c>
      <c r="L54" s="55">
        <f t="shared" si="5"/>
        <v>0.44233939500782227</v>
      </c>
      <c r="M54" s="214">
        <f>listacondensadafem!G53</f>
        <v>46</v>
      </c>
      <c r="N54" s="217">
        <f t="shared" si="6"/>
        <v>632921</v>
      </c>
      <c r="O54" s="55">
        <f t="shared" si="7"/>
        <v>7.267889673434757</v>
      </c>
      <c r="P54" s="214">
        <f>listacondensadafem!H53</f>
        <v>310</v>
      </c>
      <c r="Q54" s="217">
        <f t="shared" si="8"/>
        <v>266455.9166666667</v>
      </c>
      <c r="R54" s="53">
        <f t="shared" si="9"/>
        <v>116.341946494589</v>
      </c>
      <c r="S54" s="214">
        <f>listacondensadafem!I53</f>
        <v>219</v>
      </c>
      <c r="T54" s="217">
        <f t="shared" si="10"/>
        <v>48081.094258587786</v>
      </c>
      <c r="U54" s="53">
        <f t="shared" si="11"/>
        <v>455.4804822498072</v>
      </c>
      <c r="V54" s="89">
        <f t="shared" si="12"/>
        <v>576</v>
      </c>
      <c r="W54" s="191">
        <f t="shared" si="13"/>
        <v>1269329.644887728</v>
      </c>
      <c r="X54" s="151">
        <f t="shared" si="14"/>
        <v>45.37828312132008</v>
      </c>
    </row>
    <row r="55" spans="2:24" ht="13.5" thickBot="1">
      <c r="B55" s="140" t="s">
        <v>217</v>
      </c>
      <c r="C55" s="141" t="s">
        <v>129</v>
      </c>
      <c r="D55" s="214">
        <f>listacondensadafem!D54</f>
        <v>0</v>
      </c>
      <c r="E55" s="215">
        <f t="shared" si="0"/>
        <v>16080.943920090389</v>
      </c>
      <c r="F55" s="242">
        <f t="shared" si="1"/>
        <v>0</v>
      </c>
      <c r="G55" s="214">
        <f>listacondensadafem!E54</f>
        <v>0</v>
      </c>
      <c r="H55" s="217">
        <f t="shared" si="2"/>
        <v>79719.93729328281</v>
      </c>
      <c r="I55" s="55">
        <f t="shared" si="3"/>
        <v>0</v>
      </c>
      <c r="J55" s="214">
        <f>listacondensadafem!F54</f>
        <v>0</v>
      </c>
      <c r="K55" s="217">
        <f t="shared" si="4"/>
        <v>226070.7527491003</v>
      </c>
      <c r="L55" s="55">
        <f t="shared" si="5"/>
        <v>0</v>
      </c>
      <c r="M55" s="214">
        <f>listacondensadafem!G54</f>
        <v>1503</v>
      </c>
      <c r="N55" s="217">
        <f t="shared" si="6"/>
        <v>632921</v>
      </c>
      <c r="O55" s="196">
        <f t="shared" si="7"/>
        <v>237.47039519940088</v>
      </c>
      <c r="P55" s="214">
        <f>listacondensadafem!H54</f>
        <v>3250</v>
      </c>
      <c r="Q55" s="217">
        <f t="shared" si="8"/>
        <v>266455.9166666667</v>
      </c>
      <c r="R55" s="53">
        <f t="shared" si="9"/>
        <v>1219.7139551852072</v>
      </c>
      <c r="S55" s="214">
        <f>listacondensadafem!I54</f>
        <v>693</v>
      </c>
      <c r="T55" s="217">
        <f t="shared" si="10"/>
        <v>48081.094258587786</v>
      </c>
      <c r="U55" s="53">
        <f t="shared" si="11"/>
        <v>1441.3149506808968</v>
      </c>
      <c r="V55" s="89">
        <f t="shared" si="12"/>
        <v>5446</v>
      </c>
      <c r="W55" s="191">
        <f t="shared" si="13"/>
        <v>1269329.644887728</v>
      </c>
      <c r="X55" s="151">
        <f t="shared" si="14"/>
        <v>429.04536437275897</v>
      </c>
    </row>
    <row r="56" spans="2:24" ht="13.5" thickBot="1">
      <c r="B56" s="140" t="s">
        <v>228</v>
      </c>
      <c r="C56" s="141" t="s">
        <v>158</v>
      </c>
      <c r="D56" s="214">
        <f>listacondensadafem!D55</f>
        <v>0</v>
      </c>
      <c r="E56" s="215">
        <f t="shared" si="0"/>
        <v>16080.943920090389</v>
      </c>
      <c r="F56" s="242">
        <f t="shared" si="1"/>
        <v>0</v>
      </c>
      <c r="G56" s="214">
        <f>listacondensadafem!E55</f>
        <v>0</v>
      </c>
      <c r="H56" s="217">
        <f t="shared" si="2"/>
        <v>79719.93729328281</v>
      </c>
      <c r="I56" s="55">
        <f t="shared" si="3"/>
        <v>0</v>
      </c>
      <c r="J56" s="214">
        <f>listacondensadafem!F55</f>
        <v>0</v>
      </c>
      <c r="K56" s="217">
        <f t="shared" si="4"/>
        <v>226070.7527491003</v>
      </c>
      <c r="L56" s="55">
        <f t="shared" si="5"/>
        <v>0</v>
      </c>
      <c r="M56" s="214">
        <f>listacondensadafem!G55</f>
        <v>11</v>
      </c>
      <c r="N56" s="217">
        <f t="shared" si="6"/>
        <v>632921</v>
      </c>
      <c r="O56" s="58">
        <f t="shared" si="7"/>
        <v>1.7379736175604854</v>
      </c>
      <c r="P56" s="214">
        <f>listacondensadafem!H55</f>
        <v>56</v>
      </c>
      <c r="Q56" s="217">
        <f t="shared" si="8"/>
        <v>266455.9166666667</v>
      </c>
      <c r="R56" s="58">
        <f t="shared" si="9"/>
        <v>21.01660968934511</v>
      </c>
      <c r="S56" s="214">
        <f>listacondensadafem!I55</f>
        <v>16</v>
      </c>
      <c r="T56" s="217">
        <f t="shared" si="10"/>
        <v>48081.094258587786</v>
      </c>
      <c r="U56" s="58">
        <f t="shared" si="11"/>
        <v>33.277112858433405</v>
      </c>
      <c r="V56" s="89">
        <f t="shared" si="12"/>
        <v>83</v>
      </c>
      <c r="W56" s="191">
        <f t="shared" si="13"/>
        <v>1269329.644887728</v>
      </c>
      <c r="X56" s="151">
        <f t="shared" si="14"/>
        <v>6.538884546995776</v>
      </c>
    </row>
    <row r="57" spans="2:24" ht="13.5" thickBot="1">
      <c r="B57" s="140" t="s">
        <v>219</v>
      </c>
      <c r="C57" s="141" t="s">
        <v>133</v>
      </c>
      <c r="D57" s="214">
        <f>listacondensadafem!D56</f>
        <v>0</v>
      </c>
      <c r="E57" s="215">
        <f t="shared" si="0"/>
        <v>16080.943920090389</v>
      </c>
      <c r="F57" s="242">
        <f t="shared" si="1"/>
        <v>0</v>
      </c>
      <c r="G57" s="214">
        <f>listacondensadafem!E56</f>
        <v>1</v>
      </c>
      <c r="H57" s="217">
        <f t="shared" si="2"/>
        <v>79719.93729328281</v>
      </c>
      <c r="I57" s="58">
        <f t="shared" si="3"/>
        <v>1.2543913529699424</v>
      </c>
      <c r="J57" s="214">
        <f>listacondensadafem!F56</f>
        <v>0</v>
      </c>
      <c r="K57" s="217">
        <f t="shared" si="4"/>
        <v>226070.7527491003</v>
      </c>
      <c r="L57" s="58">
        <f t="shared" si="5"/>
        <v>0</v>
      </c>
      <c r="M57" s="214">
        <f>listacondensadafem!G56</f>
        <v>153</v>
      </c>
      <c r="N57" s="217">
        <f t="shared" si="6"/>
        <v>632921</v>
      </c>
      <c r="O57" s="58">
        <f t="shared" si="7"/>
        <v>24.173633044250387</v>
      </c>
      <c r="P57" s="214">
        <f>listacondensadafem!H56</f>
        <v>446</v>
      </c>
      <c r="Q57" s="217">
        <f t="shared" si="8"/>
        <v>266455.9166666667</v>
      </c>
      <c r="R57" s="53">
        <f t="shared" si="9"/>
        <v>167.38228431156998</v>
      </c>
      <c r="S57" s="214">
        <f>listacondensadafem!I56</f>
        <v>135</v>
      </c>
      <c r="T57" s="217">
        <f t="shared" si="10"/>
        <v>48081.094258587786</v>
      </c>
      <c r="U57" s="53">
        <f t="shared" si="11"/>
        <v>280.77563974303183</v>
      </c>
      <c r="V57" s="89">
        <f t="shared" si="12"/>
        <v>735</v>
      </c>
      <c r="W57" s="191">
        <f t="shared" si="13"/>
        <v>1269329.644887728</v>
      </c>
      <c r="X57" s="151">
        <f t="shared" si="14"/>
        <v>57.90458002460115</v>
      </c>
    </row>
    <row r="58" spans="2:24" ht="13.5" thickBot="1">
      <c r="B58" s="140" t="s">
        <v>218</v>
      </c>
      <c r="C58" s="141" t="s">
        <v>127</v>
      </c>
      <c r="D58" s="214">
        <f>listacondensadafem!D57</f>
        <v>0</v>
      </c>
      <c r="E58" s="215">
        <f t="shared" si="0"/>
        <v>16080.943920090389</v>
      </c>
      <c r="F58" s="242">
        <f t="shared" si="1"/>
        <v>0</v>
      </c>
      <c r="G58" s="214">
        <f>listacondensadafem!E57</f>
        <v>3</v>
      </c>
      <c r="H58" s="217">
        <f t="shared" si="2"/>
        <v>79719.93729328281</v>
      </c>
      <c r="I58" s="58">
        <f t="shared" si="3"/>
        <v>3.7631740589098275</v>
      </c>
      <c r="J58" s="214">
        <f>listacondensadafem!F57</f>
        <v>1</v>
      </c>
      <c r="K58" s="217">
        <f t="shared" si="4"/>
        <v>226070.7527491003</v>
      </c>
      <c r="L58" s="58">
        <f t="shared" si="5"/>
        <v>0.44233939500782227</v>
      </c>
      <c r="M58" s="214">
        <f>listacondensadafem!G57</f>
        <v>101</v>
      </c>
      <c r="N58" s="217">
        <f t="shared" si="6"/>
        <v>632921</v>
      </c>
      <c r="O58" s="58">
        <f t="shared" si="7"/>
        <v>15.957757761237184</v>
      </c>
      <c r="P58" s="214">
        <f>listacondensadafem!H57</f>
        <v>676</v>
      </c>
      <c r="Q58" s="217">
        <f t="shared" si="8"/>
        <v>266455.9166666667</v>
      </c>
      <c r="R58" s="53">
        <f t="shared" si="9"/>
        <v>253.7005026785231</v>
      </c>
      <c r="S58" s="214">
        <f>listacondensadafem!I57</f>
        <v>307</v>
      </c>
      <c r="T58" s="217">
        <f t="shared" si="10"/>
        <v>48081.094258587786</v>
      </c>
      <c r="U58" s="53">
        <f t="shared" si="11"/>
        <v>638.5046029711909</v>
      </c>
      <c r="V58" s="89">
        <f t="shared" si="12"/>
        <v>1088</v>
      </c>
      <c r="W58" s="191">
        <f t="shared" si="13"/>
        <v>1269329.644887728</v>
      </c>
      <c r="X58" s="151">
        <f t="shared" si="14"/>
        <v>85.71453478471571</v>
      </c>
    </row>
    <row r="59" spans="2:24" ht="13.5" thickBot="1">
      <c r="B59" s="140" t="s">
        <v>220</v>
      </c>
      <c r="C59" s="141" t="s">
        <v>131</v>
      </c>
      <c r="D59" s="214">
        <f>listacondensadafem!D58</f>
        <v>0</v>
      </c>
      <c r="E59" s="215">
        <f t="shared" si="0"/>
        <v>16080.943920090389</v>
      </c>
      <c r="F59" s="58">
        <f t="shared" si="1"/>
        <v>0</v>
      </c>
      <c r="G59" s="214">
        <f>listacondensadafem!E58</f>
        <v>0</v>
      </c>
      <c r="H59" s="217">
        <f t="shared" si="2"/>
        <v>79719.93729328281</v>
      </c>
      <c r="I59" s="58">
        <f t="shared" si="3"/>
        <v>0</v>
      </c>
      <c r="J59" s="214">
        <f>listacondensadafem!F58</f>
        <v>0</v>
      </c>
      <c r="K59" s="217">
        <f t="shared" si="4"/>
        <v>226070.7527491003</v>
      </c>
      <c r="L59" s="58">
        <f t="shared" si="5"/>
        <v>0</v>
      </c>
      <c r="M59" s="214">
        <f>listacondensadafem!G58</f>
        <v>188</v>
      </c>
      <c r="N59" s="217">
        <f t="shared" si="6"/>
        <v>632921</v>
      </c>
      <c r="O59" s="58">
        <f t="shared" si="7"/>
        <v>29.70354910012466</v>
      </c>
      <c r="P59" s="214">
        <f>listacondensadafem!H58</f>
        <v>176</v>
      </c>
      <c r="Q59" s="217">
        <f t="shared" si="8"/>
        <v>266455.9166666667</v>
      </c>
      <c r="R59" s="52">
        <f t="shared" si="9"/>
        <v>66.05220188079892</v>
      </c>
      <c r="S59" s="214">
        <f>listacondensadafem!I58</f>
        <v>50</v>
      </c>
      <c r="T59" s="217">
        <f t="shared" si="10"/>
        <v>48081.094258587786</v>
      </c>
      <c r="U59" s="53">
        <f t="shared" si="11"/>
        <v>103.99097768260438</v>
      </c>
      <c r="V59" s="89">
        <f t="shared" si="12"/>
        <v>414</v>
      </c>
      <c r="W59" s="191">
        <f t="shared" si="13"/>
        <v>1269329.644887728</v>
      </c>
      <c r="X59" s="146">
        <f t="shared" si="14"/>
        <v>32.615640993448814</v>
      </c>
    </row>
    <row r="60" spans="2:24" ht="13.5" thickBot="1">
      <c r="B60" s="140" t="s">
        <v>229</v>
      </c>
      <c r="C60" s="141" t="s">
        <v>154</v>
      </c>
      <c r="D60" s="214">
        <f>listacondensadafem!D59</f>
        <v>0</v>
      </c>
      <c r="E60" s="215">
        <f t="shared" si="0"/>
        <v>16080.943920090389</v>
      </c>
      <c r="F60" s="58">
        <f t="shared" si="1"/>
        <v>0</v>
      </c>
      <c r="G60" s="214">
        <f>listacondensadafem!E59</f>
        <v>0</v>
      </c>
      <c r="H60" s="217">
        <f t="shared" si="2"/>
        <v>79719.93729328281</v>
      </c>
      <c r="I60" s="58">
        <f t="shared" si="3"/>
        <v>0</v>
      </c>
      <c r="J60" s="214">
        <f>listacondensadafem!F59</f>
        <v>0</v>
      </c>
      <c r="K60" s="217">
        <f t="shared" si="4"/>
        <v>226070.7527491003</v>
      </c>
      <c r="L60" s="58">
        <f t="shared" si="5"/>
        <v>0</v>
      </c>
      <c r="M60" s="214">
        <f>listacondensadafem!G59</f>
        <v>5</v>
      </c>
      <c r="N60" s="217">
        <f t="shared" si="6"/>
        <v>632921</v>
      </c>
      <c r="O60" s="58">
        <f t="shared" si="7"/>
        <v>0.7899880079820388</v>
      </c>
      <c r="P60" s="214">
        <f>listacondensadafem!H59</f>
        <v>15</v>
      </c>
      <c r="Q60" s="217">
        <f t="shared" si="8"/>
        <v>266455.9166666667</v>
      </c>
      <c r="R60" s="58">
        <f t="shared" si="9"/>
        <v>5.629449023931725</v>
      </c>
      <c r="S60" s="214">
        <f>listacondensadafem!I59</f>
        <v>7</v>
      </c>
      <c r="T60" s="217">
        <f t="shared" si="10"/>
        <v>48081.094258587786</v>
      </c>
      <c r="U60" s="58">
        <f t="shared" si="11"/>
        <v>14.558736875564612</v>
      </c>
      <c r="V60" s="89">
        <f t="shared" si="12"/>
        <v>27</v>
      </c>
      <c r="W60" s="191">
        <f t="shared" si="13"/>
        <v>1269329.644887728</v>
      </c>
      <c r="X60" s="146">
        <f t="shared" si="14"/>
        <v>2.127107021311879</v>
      </c>
    </row>
    <row r="61" spans="2:25" ht="13.5" thickBot="1">
      <c r="B61" s="1" t="s">
        <v>191</v>
      </c>
      <c r="C61" s="226" t="s">
        <v>192</v>
      </c>
      <c r="D61" s="214">
        <f>listacondensadafem!D60</f>
        <v>0</v>
      </c>
      <c r="E61" s="215">
        <f t="shared" si="0"/>
        <v>16080.943920090389</v>
      </c>
      <c r="F61" s="58">
        <f t="shared" si="1"/>
        <v>0</v>
      </c>
      <c r="G61" s="214">
        <f>listacondensadafem!E60</f>
        <v>1</v>
      </c>
      <c r="H61" s="217">
        <f t="shared" si="2"/>
        <v>79719.93729328281</v>
      </c>
      <c r="I61" s="58">
        <f t="shared" si="3"/>
        <v>1.2543913529699424</v>
      </c>
      <c r="J61" s="214">
        <f>listacondensadafem!F60</f>
        <v>1</v>
      </c>
      <c r="K61" s="217">
        <f t="shared" si="4"/>
        <v>226070.7527491003</v>
      </c>
      <c r="L61" s="58">
        <f t="shared" si="5"/>
        <v>0.44233939500782227</v>
      </c>
      <c r="M61" s="214">
        <f>listacondensadafem!G60</f>
        <v>5</v>
      </c>
      <c r="N61" s="217">
        <f t="shared" si="6"/>
        <v>632921</v>
      </c>
      <c r="O61" s="58">
        <f t="shared" si="7"/>
        <v>0.7899880079820388</v>
      </c>
      <c r="P61" s="214">
        <f>listacondensadafem!H60</f>
        <v>9</v>
      </c>
      <c r="Q61" s="217">
        <f t="shared" si="8"/>
        <v>266455.9166666667</v>
      </c>
      <c r="R61" s="58">
        <f t="shared" si="9"/>
        <v>3.3776694143590356</v>
      </c>
      <c r="S61" s="214">
        <f>listacondensadafem!I60</f>
        <v>3</v>
      </c>
      <c r="T61" s="217">
        <f t="shared" si="10"/>
        <v>48081.094258587786</v>
      </c>
      <c r="U61" s="58">
        <f t="shared" si="11"/>
        <v>6.239458660956263</v>
      </c>
      <c r="V61" s="89">
        <f t="shared" si="12"/>
        <v>19</v>
      </c>
      <c r="W61" s="191">
        <f t="shared" si="13"/>
        <v>1269329.644887728</v>
      </c>
      <c r="X61" s="146">
        <f t="shared" si="14"/>
        <v>1.4968530890713223</v>
      </c>
      <c r="Y61" s="79"/>
    </row>
    <row r="62" spans="2:24" ht="13.5" thickBot="1">
      <c r="B62" s="227" t="s">
        <v>80</v>
      </c>
      <c r="C62" s="228" t="s">
        <v>79</v>
      </c>
      <c r="D62" s="214">
        <f>listacondensadafem!D61</f>
        <v>1</v>
      </c>
      <c r="E62" s="215">
        <f t="shared" si="0"/>
        <v>16080.943920090389</v>
      </c>
      <c r="F62" s="148">
        <f t="shared" si="1"/>
        <v>6.218540434996922</v>
      </c>
      <c r="G62" s="214">
        <f>listacondensadafem!E61</f>
        <v>2</v>
      </c>
      <c r="H62" s="217">
        <f t="shared" si="2"/>
        <v>79719.93729328281</v>
      </c>
      <c r="I62" s="148">
        <f t="shared" si="3"/>
        <v>2.508782705939885</v>
      </c>
      <c r="J62" s="214">
        <f>listacondensadafem!F61</f>
        <v>2</v>
      </c>
      <c r="K62" s="217">
        <f t="shared" si="4"/>
        <v>226070.7527491003</v>
      </c>
      <c r="L62" s="148">
        <f t="shared" si="5"/>
        <v>0.8846787900156445</v>
      </c>
      <c r="M62" s="214">
        <f>listacondensadafem!G61</f>
        <v>80</v>
      </c>
      <c r="N62" s="217">
        <f t="shared" si="6"/>
        <v>632921</v>
      </c>
      <c r="O62" s="148">
        <f t="shared" si="7"/>
        <v>12.639808127712621</v>
      </c>
      <c r="P62" s="214">
        <f>listacondensadafem!H61</f>
        <v>51</v>
      </c>
      <c r="Q62" s="217">
        <f t="shared" si="8"/>
        <v>266455.9166666667</v>
      </c>
      <c r="R62" s="148">
        <f t="shared" si="9"/>
        <v>19.140126681367867</v>
      </c>
      <c r="S62" s="214">
        <f>listacondensadafem!I61</f>
        <v>24</v>
      </c>
      <c r="T62" s="217">
        <f t="shared" si="10"/>
        <v>48081.094258587786</v>
      </c>
      <c r="U62" s="149">
        <f t="shared" si="11"/>
        <v>49.915669287650104</v>
      </c>
      <c r="V62" s="147">
        <f t="shared" si="12"/>
        <v>160</v>
      </c>
      <c r="W62" s="191">
        <f t="shared" si="13"/>
        <v>1269329.644887728</v>
      </c>
      <c r="X62" s="152">
        <f t="shared" si="14"/>
        <v>12.605078644811135</v>
      </c>
    </row>
    <row r="63" spans="2:25" ht="13.5" thickBot="1">
      <c r="B63" s="140" t="s">
        <v>186</v>
      </c>
      <c r="C63" s="141" t="s">
        <v>187</v>
      </c>
      <c r="D63" s="214">
        <f>listacondensadafem!D62</f>
        <v>0</v>
      </c>
      <c r="E63" s="215">
        <f t="shared" si="0"/>
        <v>16080.943920090389</v>
      </c>
      <c r="F63" s="58">
        <f t="shared" si="1"/>
        <v>0</v>
      </c>
      <c r="G63" s="214">
        <f>listacondensadafem!E62</f>
        <v>0</v>
      </c>
      <c r="H63" s="217">
        <f t="shared" si="2"/>
        <v>79719.93729328281</v>
      </c>
      <c r="I63" s="58">
        <f t="shared" si="3"/>
        <v>0</v>
      </c>
      <c r="J63" s="214">
        <f>listacondensadafem!F62</f>
        <v>0</v>
      </c>
      <c r="K63" s="217">
        <f t="shared" si="4"/>
        <v>226070.7527491003</v>
      </c>
      <c r="L63" s="58">
        <f t="shared" si="5"/>
        <v>0</v>
      </c>
      <c r="M63" s="214">
        <f>listacondensadafem!G62</f>
        <v>438</v>
      </c>
      <c r="N63" s="217">
        <f t="shared" si="6"/>
        <v>632921</v>
      </c>
      <c r="O63" s="52">
        <f t="shared" si="7"/>
        <v>69.2029494992266</v>
      </c>
      <c r="P63" s="214">
        <f>listacondensadafem!H62</f>
        <v>593</v>
      </c>
      <c r="Q63" s="217">
        <f t="shared" si="8"/>
        <v>266455.9166666667</v>
      </c>
      <c r="R63" s="53">
        <f t="shared" si="9"/>
        <v>222.55088474610088</v>
      </c>
      <c r="S63" s="214">
        <f>listacondensadafem!I62</f>
        <v>85</v>
      </c>
      <c r="T63" s="217">
        <f t="shared" si="10"/>
        <v>48081.094258587786</v>
      </c>
      <c r="U63" s="53">
        <f t="shared" si="11"/>
        <v>176.78466206042745</v>
      </c>
      <c r="V63" s="7">
        <f t="shared" si="12"/>
        <v>1116</v>
      </c>
      <c r="W63" s="191">
        <f t="shared" si="13"/>
        <v>1269329.644887728</v>
      </c>
      <c r="X63" s="218">
        <f t="shared" si="14"/>
        <v>87.92042354755766</v>
      </c>
      <c r="Y63" s="79">
        <f>SUM(V8:V63)</f>
        <v>91479</v>
      </c>
    </row>
    <row r="64" spans="2:25" ht="13.5" thickBot="1">
      <c r="B64" s="219" t="s">
        <v>126</v>
      </c>
      <c r="C64" s="192"/>
      <c r="D64" s="209">
        <f>D65-D69</f>
        <v>7496</v>
      </c>
      <c r="E64" s="215">
        <f t="shared" si="0"/>
        <v>16080.943920090389</v>
      </c>
      <c r="F64" s="53">
        <f t="shared" si="1"/>
        <v>46614.17910073693</v>
      </c>
      <c r="G64" s="209">
        <f>G65-G69</f>
        <v>2722</v>
      </c>
      <c r="H64" s="217">
        <f t="shared" si="2"/>
        <v>79719.93729328281</v>
      </c>
      <c r="I64" s="198">
        <f t="shared" si="3"/>
        <v>3414.4532627841836</v>
      </c>
      <c r="J64" s="183">
        <f>J65-J69</f>
        <v>4154.295729907513</v>
      </c>
      <c r="K64" s="217">
        <f t="shared" si="4"/>
        <v>226070.7527491003</v>
      </c>
      <c r="L64" s="198">
        <f t="shared" si="5"/>
        <v>1837.608659850869</v>
      </c>
      <c r="M64" s="183">
        <f>M65-M69</f>
        <v>30325.50310628848</v>
      </c>
      <c r="N64" s="217">
        <f t="shared" si="6"/>
        <v>632921</v>
      </c>
      <c r="O64" s="198">
        <f t="shared" si="7"/>
        <v>4791.356757997994</v>
      </c>
      <c r="P64" s="209">
        <f>P65-P69</f>
        <v>21323.201163804013</v>
      </c>
      <c r="Q64" s="217">
        <f t="shared" si="8"/>
        <v>266455.9166666667</v>
      </c>
      <c r="R64" s="58">
        <f t="shared" si="9"/>
        <v>8002.524931911756</v>
      </c>
      <c r="S64" s="209">
        <f>S65-S69</f>
        <v>6045</v>
      </c>
      <c r="T64" s="217">
        <f t="shared" si="10"/>
        <v>48081.094258587786</v>
      </c>
      <c r="U64" s="52">
        <f t="shared" si="11"/>
        <v>12572.50920182687</v>
      </c>
      <c r="V64" s="209">
        <f>V65-V69</f>
        <v>72066</v>
      </c>
      <c r="W64" s="191">
        <f t="shared" si="13"/>
        <v>1269329.644887728</v>
      </c>
      <c r="X64" s="220">
        <f t="shared" si="14"/>
        <v>5677.484985105995</v>
      </c>
      <c r="Y64" s="79">
        <f>V64</f>
        <v>72066</v>
      </c>
    </row>
    <row r="65" spans="2:25" ht="13.5" thickBot="1">
      <c r="B65" s="19" t="s">
        <v>1</v>
      </c>
      <c r="C65" s="221"/>
      <c r="D65" s="222">
        <f>listacondensadafem!D65</f>
        <v>8563</v>
      </c>
      <c r="E65" s="215">
        <f t="shared" si="0"/>
        <v>16080.943920090389</v>
      </c>
      <c r="F65" s="54">
        <f t="shared" si="1"/>
        <v>53249.361744878646</v>
      </c>
      <c r="G65" s="222">
        <f>listacondensadafem!E65</f>
        <v>6274</v>
      </c>
      <c r="H65" s="217">
        <f t="shared" si="2"/>
        <v>79719.93729328281</v>
      </c>
      <c r="I65" s="223">
        <f t="shared" si="3"/>
        <v>7870.0513485334195</v>
      </c>
      <c r="J65" s="222">
        <f>listacondensadafem!F65</f>
        <v>8881.295729907513</v>
      </c>
      <c r="K65" s="217">
        <f t="shared" si="4"/>
        <v>226070.7527491003</v>
      </c>
      <c r="L65" s="223">
        <f t="shared" si="5"/>
        <v>3928.546980052845</v>
      </c>
      <c r="M65" s="222">
        <f>listacondensadafem!G65</f>
        <v>89208.50310628848</v>
      </c>
      <c r="N65" s="217">
        <f t="shared" si="6"/>
        <v>632921</v>
      </c>
      <c r="O65" s="51">
        <f t="shared" si="7"/>
        <v>14094.729532799274</v>
      </c>
      <c r="P65" s="222">
        <f>listacondensadafem!H65</f>
        <v>38965.20116380401</v>
      </c>
      <c r="Q65" s="217">
        <f t="shared" si="8"/>
        <v>266455.9166666667</v>
      </c>
      <c r="R65" s="51">
        <f t="shared" si="9"/>
        <v>14623.507577258655</v>
      </c>
      <c r="S65" s="222">
        <f>listacondensadafem!I65</f>
        <v>11653</v>
      </c>
      <c r="T65" s="217">
        <f t="shared" si="10"/>
        <v>48081.094258587786</v>
      </c>
      <c r="U65" s="54">
        <f t="shared" si="11"/>
        <v>24236.13725870778</v>
      </c>
      <c r="V65" s="222">
        <f>listacondensadafem!J65</f>
        <v>163545</v>
      </c>
      <c r="W65" s="191">
        <f t="shared" si="13"/>
        <v>1269329.644887728</v>
      </c>
      <c r="X65" s="224">
        <f t="shared" si="14"/>
        <v>12884.35991853523</v>
      </c>
      <c r="Y65" s="79">
        <f>SUM(Y63:Y64)</f>
        <v>163545</v>
      </c>
    </row>
    <row r="66" spans="2:23" ht="12.75">
      <c r="B66" s="14" t="s">
        <v>196</v>
      </c>
      <c r="C66" s="106"/>
      <c r="D66" s="80">
        <f>D64/$V$64</f>
        <v>0.1040157633280604</v>
      </c>
      <c r="E66" s="8"/>
      <c r="F66" s="8" t="s">
        <v>210</v>
      </c>
      <c r="G66" s="80">
        <f>G64/$V$64</f>
        <v>0.037770932201037936</v>
      </c>
      <c r="J66" s="80">
        <f>J64/$V$64</f>
        <v>0.05764570990352612</v>
      </c>
      <c r="L66" t="s">
        <v>265</v>
      </c>
      <c r="M66" s="80">
        <f>M64/$V$64</f>
        <v>0.4208018081520895</v>
      </c>
      <c r="P66" s="80">
        <f>P64/$V$64</f>
        <v>0.2958843444037967</v>
      </c>
      <c r="S66" s="80">
        <f>S64/$V$64</f>
        <v>0.08388144201148946</v>
      </c>
      <c r="V66" s="79">
        <f>SUM(V8:V64)</f>
        <v>163545</v>
      </c>
      <c r="W66" s="12">
        <f>D66+G66+J66+M66+P66+S66</f>
        <v>1.0000000000000002</v>
      </c>
    </row>
    <row r="67" spans="2:22" ht="12.75">
      <c r="B67" s="13" t="s">
        <v>199</v>
      </c>
      <c r="C67" s="57"/>
      <c r="D67" s="8"/>
      <c r="E67" s="8"/>
      <c r="F67" s="8" t="s">
        <v>211</v>
      </c>
      <c r="G67" s="79">
        <f>G66*$V$69</f>
        <v>3455.247106818749</v>
      </c>
      <c r="J67" s="79">
        <f>J66*$V$69</f>
        <v>5273.371896264665</v>
      </c>
      <c r="L67" t="s">
        <v>266</v>
      </c>
      <c r="M67" s="79">
        <f>M66*$V$69</f>
        <v>38494.528607944994</v>
      </c>
      <c r="N67" s="120">
        <v>24622</v>
      </c>
      <c r="P67" s="79">
        <f>P66*$V$69</f>
        <v>27067.203941714917</v>
      </c>
      <c r="S67" s="79">
        <f>S66*$V$69</f>
        <v>7673.390433769045</v>
      </c>
      <c r="V67" s="90">
        <f>V65-V66</f>
        <v>0</v>
      </c>
    </row>
    <row r="68" spans="3:22" ht="12.75">
      <c r="C68" s="56"/>
      <c r="F68" s="8" t="s">
        <v>212</v>
      </c>
      <c r="L68" t="s">
        <v>267</v>
      </c>
      <c r="N68" s="120">
        <v>88</v>
      </c>
      <c r="V68" s="79"/>
    </row>
    <row r="69" spans="3:24" ht="12.75" hidden="1">
      <c r="C69" s="105"/>
      <c r="D69" s="187">
        <f>SUM(D8:D63)</f>
        <v>1067</v>
      </c>
      <c r="E69" s="187"/>
      <c r="F69" s="187"/>
      <c r="G69" s="187">
        <f>SUM(G8:G63)</f>
        <v>3552</v>
      </c>
      <c r="H69" s="187"/>
      <c r="I69" s="187"/>
      <c r="J69" s="187">
        <f>SUM(J8:J63)</f>
        <v>4727</v>
      </c>
      <c r="K69" s="187"/>
      <c r="L69" s="187"/>
      <c r="M69" s="187">
        <f>SUM(M8:M63)</f>
        <v>58883</v>
      </c>
      <c r="N69" s="187"/>
      <c r="O69" s="187"/>
      <c r="P69" s="187">
        <f>SUM(P8:P63)</f>
        <v>17642</v>
      </c>
      <c r="Q69" s="187"/>
      <c r="R69" s="187"/>
      <c r="S69" s="187">
        <f>SUM(S8:S63)</f>
        <v>5608</v>
      </c>
      <c r="T69" s="187"/>
      <c r="U69" s="187"/>
      <c r="V69" s="187">
        <f>SUM(V8:V63)</f>
        <v>91479</v>
      </c>
      <c r="W69" s="187"/>
      <c r="X69" s="9"/>
    </row>
    <row r="70" spans="3:22" ht="12.75" hidden="1">
      <c r="C70" s="10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79"/>
    </row>
    <row r="71" spans="3:22" ht="12.75" hidden="1">
      <c r="C71" s="10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79"/>
    </row>
    <row r="72" spans="3:22" ht="12.75" hidden="1">
      <c r="C72" s="10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79"/>
    </row>
    <row r="73" spans="3:22" ht="12.75" hidden="1">
      <c r="C73" s="105"/>
      <c r="D73" s="79">
        <f>$V$68*D66</f>
        <v>0</v>
      </c>
      <c r="E73" s="79">
        <f aca="true" t="shared" si="15" ref="E73:V73">$V$68*E66</f>
        <v>0</v>
      </c>
      <c r="F73" s="79" t="e">
        <f t="shared" si="15"/>
        <v>#VALUE!</v>
      </c>
      <c r="G73" s="79">
        <f t="shared" si="15"/>
        <v>0</v>
      </c>
      <c r="H73" s="79">
        <f t="shared" si="15"/>
        <v>0</v>
      </c>
      <c r="I73" s="79">
        <f t="shared" si="15"/>
        <v>0</v>
      </c>
      <c r="J73" s="79">
        <f t="shared" si="15"/>
        <v>0</v>
      </c>
      <c r="K73" s="79">
        <f t="shared" si="15"/>
        <v>0</v>
      </c>
      <c r="L73" s="79" t="e">
        <f t="shared" si="15"/>
        <v>#VALUE!</v>
      </c>
      <c r="M73" s="79">
        <f t="shared" si="15"/>
        <v>0</v>
      </c>
      <c r="N73" s="79">
        <f t="shared" si="15"/>
        <v>0</v>
      </c>
      <c r="O73" s="79">
        <f t="shared" si="15"/>
        <v>0</v>
      </c>
      <c r="P73" s="79">
        <f t="shared" si="15"/>
        <v>0</v>
      </c>
      <c r="Q73" s="79">
        <f t="shared" si="15"/>
        <v>0</v>
      </c>
      <c r="R73" s="79">
        <f t="shared" si="15"/>
        <v>0</v>
      </c>
      <c r="S73" s="79">
        <f t="shared" si="15"/>
        <v>0</v>
      </c>
      <c r="T73" s="79">
        <f t="shared" si="15"/>
        <v>0</v>
      </c>
      <c r="U73" s="79">
        <f t="shared" si="15"/>
        <v>0</v>
      </c>
      <c r="V73" s="79">
        <f t="shared" si="15"/>
        <v>0</v>
      </c>
    </row>
    <row r="74" spans="3:22" ht="12.75" hidden="1">
      <c r="C74" s="105"/>
      <c r="D74">
        <v>1508</v>
      </c>
      <c r="E74">
        <v>16922.166666666668</v>
      </c>
      <c r="F74">
        <v>8911.38841558902</v>
      </c>
      <c r="G74">
        <v>3219</v>
      </c>
      <c r="H74">
        <v>88090.83333333333</v>
      </c>
      <c r="I74">
        <v>3654.182709135457</v>
      </c>
      <c r="J74">
        <v>4037</v>
      </c>
      <c r="K74">
        <v>241530.08333333334</v>
      </c>
      <c r="L74">
        <v>1671.4274032806816</v>
      </c>
      <c r="M74">
        <v>24010</v>
      </c>
      <c r="N74">
        <v>648142.8333333334</v>
      </c>
      <c r="O74">
        <v>3704.430376329086</v>
      </c>
      <c r="P74" s="79">
        <v>15370</v>
      </c>
      <c r="Q74">
        <v>258573.75</v>
      </c>
      <c r="R74">
        <v>5944.145529080195</v>
      </c>
      <c r="S74">
        <v>4164</v>
      </c>
      <c r="T74">
        <v>45201.75</v>
      </c>
      <c r="U74">
        <v>9212.032719972125</v>
      </c>
      <c r="V74">
        <v>50625</v>
      </c>
    </row>
    <row r="75" spans="3:21" ht="12.75" hidden="1">
      <c r="C75" s="105"/>
      <c r="D75" s="79">
        <f>SUM(D73:D74)</f>
        <v>1508</v>
      </c>
      <c r="E75" s="79">
        <f aca="true" t="shared" si="16" ref="E75:U75">SUM(E73:E74)</f>
        <v>16922.166666666668</v>
      </c>
      <c r="F75" s="79" t="e">
        <f t="shared" si="16"/>
        <v>#VALUE!</v>
      </c>
      <c r="G75" s="79">
        <f t="shared" si="16"/>
        <v>3219</v>
      </c>
      <c r="H75" s="79">
        <f t="shared" si="16"/>
        <v>88090.83333333333</v>
      </c>
      <c r="I75" s="79">
        <f t="shared" si="16"/>
        <v>3654.182709135457</v>
      </c>
      <c r="J75" s="79">
        <f t="shared" si="16"/>
        <v>4037</v>
      </c>
      <c r="K75" s="79">
        <f t="shared" si="16"/>
        <v>241530.08333333334</v>
      </c>
      <c r="L75" s="79" t="e">
        <f t="shared" si="16"/>
        <v>#VALUE!</v>
      </c>
      <c r="M75" s="79">
        <f t="shared" si="16"/>
        <v>24010</v>
      </c>
      <c r="N75" s="79">
        <f t="shared" si="16"/>
        <v>648142.8333333334</v>
      </c>
      <c r="O75" s="79">
        <f t="shared" si="16"/>
        <v>3704.430376329086</v>
      </c>
      <c r="P75" s="79">
        <f t="shared" si="16"/>
        <v>15370</v>
      </c>
      <c r="Q75" s="79">
        <f t="shared" si="16"/>
        <v>258573.75</v>
      </c>
      <c r="R75" s="79">
        <f t="shared" si="16"/>
        <v>5944.145529080195</v>
      </c>
      <c r="S75" s="79">
        <f t="shared" si="16"/>
        <v>4164</v>
      </c>
      <c r="T75" s="79">
        <f t="shared" si="16"/>
        <v>45201.75</v>
      </c>
      <c r="U75" s="79">
        <f t="shared" si="16"/>
        <v>9212.032719972125</v>
      </c>
    </row>
    <row r="76" spans="13:16" ht="12.75" hidden="1">
      <c r="M76" s="79">
        <f>M64+M73</f>
        <v>30325.50310628848</v>
      </c>
      <c r="P76" s="79">
        <f>P64+P73</f>
        <v>21323.201163804013</v>
      </c>
    </row>
    <row r="77" ht="12.75" hidden="1"/>
    <row r="78" spans="3:11" ht="12.75" hidden="1">
      <c r="C78" s="1"/>
      <c r="D78" s="5" t="s">
        <v>285</v>
      </c>
      <c r="E78" s="5"/>
      <c r="F78" s="1"/>
      <c r="H78" s="7"/>
      <c r="I78" s="7"/>
      <c r="J78" s="7"/>
      <c r="K78" s="7"/>
    </row>
    <row r="79" spans="3:11" ht="12.75" hidden="1">
      <c r="C79" s="1"/>
      <c r="D79" s="1" t="s">
        <v>262</v>
      </c>
      <c r="E79" s="1" t="s">
        <v>263</v>
      </c>
      <c r="F79" s="1"/>
      <c r="H79" s="7"/>
      <c r="I79" s="7"/>
      <c r="J79" s="7"/>
      <c r="K79" s="7"/>
    </row>
    <row r="80" spans="3:11" ht="12.75" hidden="1">
      <c r="C80" s="1" t="s">
        <v>193</v>
      </c>
      <c r="D80" s="16">
        <v>16080.943920090389</v>
      </c>
      <c r="E80" s="7">
        <v>17496.139413242945</v>
      </c>
      <c r="F80" s="7">
        <f>D80+E80</f>
        <v>33577.083333333336</v>
      </c>
      <c r="H80" s="7"/>
      <c r="I80" s="7"/>
      <c r="J80" s="7"/>
      <c r="K80" s="7"/>
    </row>
    <row r="81" spans="3:11" ht="12.75" hidden="1">
      <c r="C81" s="1" t="s">
        <v>48</v>
      </c>
      <c r="D81" s="16">
        <v>79719.93729328281</v>
      </c>
      <c r="E81" s="7">
        <v>84140.3781045162</v>
      </c>
      <c r="F81" s="7">
        <f aca="true" t="shared" si="17" ref="F81:F86">D81+E81</f>
        <v>163860.31539779902</v>
      </c>
      <c r="H81" s="7"/>
      <c r="I81" s="7"/>
      <c r="J81" s="7"/>
      <c r="K81" s="7"/>
    </row>
    <row r="82" spans="3:11" ht="12.75" hidden="1">
      <c r="C82" s="1" t="s">
        <v>49</v>
      </c>
      <c r="D82" s="16">
        <v>226070.7527491003</v>
      </c>
      <c r="E82" s="7">
        <v>238024.3943225775</v>
      </c>
      <c r="F82" s="7">
        <f t="shared" si="17"/>
        <v>464095.1470716778</v>
      </c>
      <c r="H82" s="7"/>
      <c r="I82" s="7"/>
      <c r="J82" s="7"/>
      <c r="K82" s="7"/>
    </row>
    <row r="83" spans="3:11" ht="12.75" hidden="1">
      <c r="C83" s="1" t="s">
        <v>45</v>
      </c>
      <c r="D83" s="16">
        <v>632921</v>
      </c>
      <c r="E83" s="7">
        <v>749789.3333333334</v>
      </c>
      <c r="F83" s="7">
        <f t="shared" si="17"/>
        <v>1382710.3333333335</v>
      </c>
      <c r="H83" s="7"/>
      <c r="I83" s="7"/>
      <c r="J83" s="7"/>
      <c r="K83" s="7"/>
    </row>
    <row r="84" spans="3:11" ht="12.75" hidden="1">
      <c r="C84" s="1" t="s">
        <v>46</v>
      </c>
      <c r="D84" s="16">
        <v>266455.9166666667</v>
      </c>
      <c r="E84" s="7">
        <v>256936.66666666666</v>
      </c>
      <c r="F84" s="7">
        <f t="shared" si="17"/>
        <v>523392.5833333334</v>
      </c>
      <c r="H84" s="7"/>
      <c r="I84" s="7"/>
      <c r="J84" s="7"/>
      <c r="K84" s="7"/>
    </row>
    <row r="85" spans="3:11" ht="12.75" hidden="1">
      <c r="C85" s="1" t="s">
        <v>47</v>
      </c>
      <c r="D85" s="16">
        <v>48081.094258587786</v>
      </c>
      <c r="E85" s="7">
        <v>41505.56780831722</v>
      </c>
      <c r="F85" s="7">
        <f t="shared" si="17"/>
        <v>89586.662066905</v>
      </c>
      <c r="H85" s="7"/>
      <c r="I85" s="7"/>
      <c r="J85" s="7"/>
      <c r="K85" s="7"/>
    </row>
    <row r="86" spans="3:11" ht="12.75" hidden="1">
      <c r="C86" s="1" t="s">
        <v>1</v>
      </c>
      <c r="D86" s="16">
        <v>1269329.644887728</v>
      </c>
      <c r="E86" s="7">
        <v>1387892.4796486539</v>
      </c>
      <c r="F86" s="266">
        <f t="shared" si="17"/>
        <v>2657222.124536382</v>
      </c>
      <c r="H86" s="7"/>
      <c r="I86" s="7"/>
      <c r="J86" s="7"/>
      <c r="K86" s="7"/>
    </row>
    <row r="87" ht="12.75" hidden="1"/>
    <row r="88" spans="3:16" ht="12.75" hidden="1">
      <c r="C88" s="9" t="s">
        <v>201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3:16" ht="12.75" hidden="1">
      <c r="C89" s="9" t="s">
        <v>215</v>
      </c>
      <c r="D89" s="9"/>
      <c r="E89" s="9" t="s">
        <v>48</v>
      </c>
      <c r="F89" s="9"/>
      <c r="G89" s="9" t="s">
        <v>49</v>
      </c>
      <c r="H89" s="9"/>
      <c r="I89" s="9" t="s">
        <v>45</v>
      </c>
      <c r="J89" s="9"/>
      <c r="K89" s="9" t="s">
        <v>46</v>
      </c>
      <c r="L89" s="9"/>
      <c r="M89" s="9" t="s">
        <v>47</v>
      </c>
      <c r="N89" s="9"/>
      <c r="O89" s="9" t="s">
        <v>1</v>
      </c>
      <c r="P89" s="9"/>
    </row>
    <row r="90" spans="3:16" ht="12.75" hidden="1">
      <c r="C90" s="9"/>
      <c r="D90" s="9" t="s">
        <v>41</v>
      </c>
      <c r="E90" s="9"/>
      <c r="F90" s="9" t="s">
        <v>41</v>
      </c>
      <c r="G90" s="9"/>
      <c r="H90" s="9" t="s">
        <v>41</v>
      </c>
      <c r="I90" s="9"/>
      <c r="J90" s="9" t="s">
        <v>41</v>
      </c>
      <c r="K90" s="9"/>
      <c r="L90" s="9" t="s">
        <v>41</v>
      </c>
      <c r="M90" s="9"/>
      <c r="N90" s="9" t="s">
        <v>41</v>
      </c>
      <c r="O90" s="9"/>
      <c r="P90" s="9" t="s">
        <v>41</v>
      </c>
    </row>
    <row r="91" spans="3:16" ht="12.75" hidden="1">
      <c r="C91" s="9">
        <v>8131.291457588413</v>
      </c>
      <c r="D91" s="9">
        <v>1</v>
      </c>
      <c r="E91" s="9">
        <v>6143.145638652684</v>
      </c>
      <c r="F91" s="9">
        <v>1</v>
      </c>
      <c r="G91" s="9">
        <v>8064.592259847961</v>
      </c>
      <c r="H91" s="9">
        <v>1</v>
      </c>
      <c r="I91" s="9">
        <v>80944.86370601846</v>
      </c>
      <c r="J91" s="9">
        <v>1</v>
      </c>
      <c r="K91" s="9">
        <v>33410.796250112675</v>
      </c>
      <c r="L91" s="9">
        <v>1</v>
      </c>
      <c r="M91" s="9">
        <v>9825.310687779815</v>
      </c>
      <c r="N91" s="9">
        <v>1</v>
      </c>
      <c r="O91" s="9">
        <v>146520</v>
      </c>
      <c r="P91" s="9">
        <v>1</v>
      </c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</sheetData>
  <mergeCells count="5">
    <mergeCell ref="D5:V5"/>
    <mergeCell ref="F7:X7"/>
    <mergeCell ref="B4:X4"/>
    <mergeCell ref="B2:X2"/>
    <mergeCell ref="B3:X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75" zoomScaleNormal="75" workbookViewId="0" topLeftCell="A1">
      <selection activeCell="F3" sqref="F3"/>
    </sheetView>
  </sheetViews>
  <sheetFormatPr defaultColWidth="11.421875" defaultRowHeight="12.75"/>
  <cols>
    <col min="2" max="2" width="73.421875" style="0" bestFit="1" customWidth="1"/>
    <col min="3" max="3" width="13.7109375" style="0" bestFit="1" customWidth="1"/>
    <col min="4" max="4" width="6.7109375" style="0" customWidth="1"/>
    <col min="5" max="6" width="9.421875" style="0" bestFit="1" customWidth="1"/>
    <col min="7" max="7" width="10.28125" style="0" bestFit="1" customWidth="1"/>
    <col min="8" max="9" width="10.421875" style="0" bestFit="1" customWidth="1"/>
    <col min="10" max="10" width="11.57421875" style="9" bestFit="1" customWidth="1"/>
    <col min="11" max="11" width="12.57421875" style="12" bestFit="1" customWidth="1"/>
    <col min="12" max="16" width="11.57421875" style="0" bestFit="1" customWidth="1"/>
  </cols>
  <sheetData>
    <row r="1" ht="12.75">
      <c r="B1" s="268" t="s">
        <v>283</v>
      </c>
    </row>
    <row r="2" spans="4:10" ht="12.75">
      <c r="D2" s="566" t="s">
        <v>44</v>
      </c>
      <c r="E2" s="566"/>
      <c r="F2" s="566"/>
      <c r="G2" s="566"/>
      <c r="H2" s="566"/>
      <c r="I2" s="566"/>
      <c r="J2" s="566"/>
    </row>
    <row r="3" spans="2:10" ht="12.75" customHeight="1">
      <c r="B3" s="5"/>
      <c r="C3" s="190"/>
      <c r="D3" s="283" t="s">
        <v>193</v>
      </c>
      <c r="E3" s="284" t="s">
        <v>48</v>
      </c>
      <c r="F3" s="285" t="s">
        <v>49</v>
      </c>
      <c r="G3" s="283" t="s">
        <v>45</v>
      </c>
      <c r="H3" s="283" t="s">
        <v>46</v>
      </c>
      <c r="I3" s="283" t="s">
        <v>47</v>
      </c>
      <c r="J3" s="1" t="s">
        <v>1</v>
      </c>
    </row>
    <row r="4" spans="2:10" ht="12.75">
      <c r="B4" s="1"/>
      <c r="C4" s="15"/>
      <c r="D4" s="199" t="s">
        <v>54</v>
      </c>
      <c r="E4" s="200" t="s">
        <v>54</v>
      </c>
      <c r="F4" s="201" t="s">
        <v>54</v>
      </c>
      <c r="G4" s="201" t="s">
        <v>54</v>
      </c>
      <c r="H4" s="201" t="s">
        <v>54</v>
      </c>
      <c r="I4" s="202" t="s">
        <v>54</v>
      </c>
      <c r="J4" t="s">
        <v>54</v>
      </c>
    </row>
    <row r="5" spans="1:10" ht="12.75">
      <c r="A5">
        <v>1</v>
      </c>
      <c r="B5" s="141" t="s">
        <v>176</v>
      </c>
      <c r="C5" s="226" t="s">
        <v>148</v>
      </c>
      <c r="D5" s="1"/>
      <c r="E5" s="1"/>
      <c r="F5" s="1">
        <v>1</v>
      </c>
      <c r="G5" s="1">
        <v>80</v>
      </c>
      <c r="H5" s="1">
        <v>19</v>
      </c>
      <c r="I5" s="1"/>
      <c r="J5" s="7">
        <v>100</v>
      </c>
    </row>
    <row r="6" spans="1:10" ht="12.75">
      <c r="A6">
        <v>2</v>
      </c>
      <c r="B6" s="141" t="s">
        <v>78</v>
      </c>
      <c r="C6" s="226" t="s">
        <v>77</v>
      </c>
      <c r="D6" s="1">
        <v>73</v>
      </c>
      <c r="E6" s="1">
        <v>168</v>
      </c>
      <c r="F6" s="1">
        <v>227</v>
      </c>
      <c r="G6" s="1">
        <v>71</v>
      </c>
      <c r="H6" s="1">
        <v>106</v>
      </c>
      <c r="I6" s="1">
        <v>139</v>
      </c>
      <c r="J6" s="7">
        <v>784</v>
      </c>
    </row>
    <row r="7" spans="1:10" ht="12.75">
      <c r="A7">
        <v>3</v>
      </c>
      <c r="B7" s="141" t="s">
        <v>177</v>
      </c>
      <c r="C7" s="226" t="s">
        <v>178</v>
      </c>
      <c r="D7" s="1">
        <v>44</v>
      </c>
      <c r="E7" s="1">
        <v>24</v>
      </c>
      <c r="F7" s="1">
        <v>15</v>
      </c>
      <c r="G7" s="1">
        <v>16</v>
      </c>
      <c r="H7" s="1">
        <v>21</v>
      </c>
      <c r="I7" s="1">
        <v>28</v>
      </c>
      <c r="J7" s="7">
        <v>148</v>
      </c>
    </row>
    <row r="8" spans="1:10" ht="12.75">
      <c r="A8">
        <v>4</v>
      </c>
      <c r="B8" s="141" t="s">
        <v>68</v>
      </c>
      <c r="C8" s="226" t="s">
        <v>67</v>
      </c>
      <c r="D8" s="1">
        <v>1</v>
      </c>
      <c r="E8" s="1">
        <v>3</v>
      </c>
      <c r="F8" s="1">
        <v>2</v>
      </c>
      <c r="G8" s="1">
        <v>81</v>
      </c>
      <c r="H8" s="1">
        <v>416</v>
      </c>
      <c r="I8" s="1">
        <v>599</v>
      </c>
      <c r="J8" s="7">
        <v>1102</v>
      </c>
    </row>
    <row r="9" spans="1:10" ht="12.75">
      <c r="A9">
        <v>5</v>
      </c>
      <c r="B9" s="141" t="s">
        <v>88</v>
      </c>
      <c r="C9" s="226" t="s">
        <v>87</v>
      </c>
      <c r="D9" s="1">
        <v>2</v>
      </c>
      <c r="E9" s="1"/>
      <c r="F9" s="1">
        <v>28</v>
      </c>
      <c r="G9" s="2">
        <v>1178</v>
      </c>
      <c r="H9" s="2">
        <v>1219</v>
      </c>
      <c r="I9" s="1">
        <v>260</v>
      </c>
      <c r="J9" s="7">
        <v>2687</v>
      </c>
    </row>
    <row r="10" spans="1:10" ht="12.75">
      <c r="A10">
        <v>6</v>
      </c>
      <c r="B10" s="141" t="s">
        <v>179</v>
      </c>
      <c r="C10" s="226" t="s">
        <v>138</v>
      </c>
      <c r="D10" s="1">
        <v>3</v>
      </c>
      <c r="E10" s="1"/>
      <c r="F10" s="1"/>
      <c r="G10" s="1">
        <v>1</v>
      </c>
      <c r="H10" s="1">
        <v>7</v>
      </c>
      <c r="I10" s="1">
        <v>2</v>
      </c>
      <c r="J10" s="7">
        <v>13</v>
      </c>
    </row>
    <row r="11" spans="1:10" ht="12.75">
      <c r="A11">
        <v>7</v>
      </c>
      <c r="B11" s="141" t="s">
        <v>168</v>
      </c>
      <c r="C11" s="226" t="s">
        <v>167</v>
      </c>
      <c r="D11" s="1"/>
      <c r="E11" s="1"/>
      <c r="F11" s="1">
        <v>5</v>
      </c>
      <c r="G11" s="1">
        <v>44</v>
      </c>
      <c r="H11" s="1">
        <v>93</v>
      </c>
      <c r="I11" s="1">
        <v>30</v>
      </c>
      <c r="J11" s="7">
        <v>172</v>
      </c>
    </row>
    <row r="12" spans="1:10" ht="12.75">
      <c r="A12">
        <v>8</v>
      </c>
      <c r="B12" s="141" t="s">
        <v>64</v>
      </c>
      <c r="C12" s="226" t="s">
        <v>63</v>
      </c>
      <c r="D12" s="1"/>
      <c r="E12" s="1">
        <v>6</v>
      </c>
      <c r="F12" s="1">
        <v>40</v>
      </c>
      <c r="G12" s="1">
        <v>110</v>
      </c>
      <c r="H12" s="1">
        <v>225</v>
      </c>
      <c r="I12" s="1">
        <v>161</v>
      </c>
      <c r="J12" s="7">
        <v>542</v>
      </c>
    </row>
    <row r="13" spans="1:10" ht="12.75">
      <c r="A13">
        <v>9</v>
      </c>
      <c r="B13" s="141" t="s">
        <v>224</v>
      </c>
      <c r="C13" s="226" t="s">
        <v>142</v>
      </c>
      <c r="D13" s="1"/>
      <c r="E13" s="1">
        <v>21</v>
      </c>
      <c r="F13" s="1">
        <v>50</v>
      </c>
      <c r="G13" s="1">
        <v>57</v>
      </c>
      <c r="H13" s="1">
        <v>12</v>
      </c>
      <c r="I13" s="1">
        <v>6</v>
      </c>
      <c r="J13" s="7">
        <v>146</v>
      </c>
    </row>
    <row r="14" spans="1:10" ht="12.75">
      <c r="A14">
        <v>10</v>
      </c>
      <c r="B14" s="141" t="s">
        <v>226</v>
      </c>
      <c r="C14" s="226" t="s">
        <v>181</v>
      </c>
      <c r="D14" s="1">
        <v>2</v>
      </c>
      <c r="E14" s="1">
        <v>6</v>
      </c>
      <c r="F14" s="1">
        <v>4</v>
      </c>
      <c r="G14" s="1">
        <v>77</v>
      </c>
      <c r="H14" s="1">
        <v>284</v>
      </c>
      <c r="I14" s="1">
        <v>148</v>
      </c>
      <c r="J14" s="7">
        <v>521</v>
      </c>
    </row>
    <row r="15" spans="1:10" ht="12.75">
      <c r="A15">
        <v>11</v>
      </c>
      <c r="B15" s="141" t="s">
        <v>268</v>
      </c>
      <c r="C15" s="226" t="s">
        <v>183</v>
      </c>
      <c r="D15" s="1"/>
      <c r="E15" s="1"/>
      <c r="F15" s="1">
        <v>1</v>
      </c>
      <c r="G15" s="1">
        <v>15</v>
      </c>
      <c r="H15" s="1">
        <v>25</v>
      </c>
      <c r="I15" s="1">
        <v>17</v>
      </c>
      <c r="J15" s="7">
        <v>58</v>
      </c>
    </row>
    <row r="16" spans="1:10" ht="12.75">
      <c r="A16">
        <v>12</v>
      </c>
      <c r="B16" s="141" t="s">
        <v>234</v>
      </c>
      <c r="C16" s="226" t="s">
        <v>75</v>
      </c>
      <c r="D16" s="1">
        <v>15</v>
      </c>
      <c r="E16" s="2">
        <v>1542</v>
      </c>
      <c r="F16" s="2">
        <v>1519</v>
      </c>
      <c r="G16" s="1">
        <v>370</v>
      </c>
      <c r="H16" s="1">
        <v>26</v>
      </c>
      <c r="I16" s="1">
        <v>2</v>
      </c>
      <c r="J16" s="7">
        <v>3474</v>
      </c>
    </row>
    <row r="17" spans="1:10" ht="12.75">
      <c r="A17">
        <v>13</v>
      </c>
      <c r="B17" s="141" t="s">
        <v>261</v>
      </c>
      <c r="C17" s="226" t="s">
        <v>188</v>
      </c>
      <c r="D17" s="1"/>
      <c r="E17" s="1"/>
      <c r="F17" s="1"/>
      <c r="G17" s="1">
        <v>37</v>
      </c>
      <c r="H17" s="1">
        <v>40</v>
      </c>
      <c r="I17" s="1">
        <v>2</v>
      </c>
      <c r="J17" s="7">
        <v>79</v>
      </c>
    </row>
    <row r="18" spans="1:10" ht="12.75">
      <c r="A18">
        <v>14</v>
      </c>
      <c r="B18" s="141" t="s">
        <v>141</v>
      </c>
      <c r="C18" s="226" t="s">
        <v>70</v>
      </c>
      <c r="D18" s="1">
        <v>1</v>
      </c>
      <c r="E18" s="1">
        <v>2</v>
      </c>
      <c r="F18" s="1">
        <v>12</v>
      </c>
      <c r="G18" s="1">
        <v>112</v>
      </c>
      <c r="H18" s="1">
        <v>388</v>
      </c>
      <c r="I18" s="1">
        <v>333</v>
      </c>
      <c r="J18" s="7">
        <v>848</v>
      </c>
    </row>
    <row r="19" spans="1:10" ht="12.75">
      <c r="A19">
        <v>15</v>
      </c>
      <c r="B19" s="141" t="s">
        <v>117</v>
      </c>
      <c r="C19" s="226" t="s">
        <v>116</v>
      </c>
      <c r="D19" s="1"/>
      <c r="E19" s="1">
        <v>1</v>
      </c>
      <c r="F19" s="1">
        <v>7</v>
      </c>
      <c r="G19" s="1">
        <v>56</v>
      </c>
      <c r="H19" s="1">
        <v>60</v>
      </c>
      <c r="I19" s="1">
        <v>17</v>
      </c>
      <c r="J19" s="7">
        <v>141</v>
      </c>
    </row>
    <row r="20" spans="1:10" ht="12.75">
      <c r="A20">
        <v>16</v>
      </c>
      <c r="B20" s="141" t="s">
        <v>82</v>
      </c>
      <c r="C20" s="226" t="s">
        <v>81</v>
      </c>
      <c r="D20" s="1">
        <v>2</v>
      </c>
      <c r="E20" s="1">
        <v>63</v>
      </c>
      <c r="F20" s="2">
        <v>1283</v>
      </c>
      <c r="G20" s="2">
        <v>2033</v>
      </c>
      <c r="H20" s="1">
        <v>314</v>
      </c>
      <c r="I20" s="1">
        <v>24</v>
      </c>
      <c r="J20" s="7">
        <v>3719</v>
      </c>
    </row>
    <row r="21" spans="1:10" ht="12.75">
      <c r="A21">
        <v>17</v>
      </c>
      <c r="B21" s="141" t="s">
        <v>86</v>
      </c>
      <c r="C21" s="226" t="s">
        <v>85</v>
      </c>
      <c r="D21" s="1">
        <v>3</v>
      </c>
      <c r="E21" s="1">
        <v>8</v>
      </c>
      <c r="F21" s="1">
        <v>13</v>
      </c>
      <c r="G21" s="1">
        <v>85</v>
      </c>
      <c r="H21" s="1">
        <v>273</v>
      </c>
      <c r="I21" s="1">
        <v>155</v>
      </c>
      <c r="J21" s="7">
        <v>537</v>
      </c>
    </row>
    <row r="22" spans="1:10" ht="12.75">
      <c r="A22">
        <v>18</v>
      </c>
      <c r="B22" s="141" t="s">
        <v>56</v>
      </c>
      <c r="C22" s="226" t="s">
        <v>55</v>
      </c>
      <c r="D22" s="1">
        <v>207</v>
      </c>
      <c r="E22" s="1">
        <v>718</v>
      </c>
      <c r="F22" s="1">
        <v>355</v>
      </c>
      <c r="G22" s="1">
        <v>511</v>
      </c>
      <c r="H22" s="1">
        <v>216</v>
      </c>
      <c r="I22" s="1">
        <v>78</v>
      </c>
      <c r="J22" s="7">
        <v>2085</v>
      </c>
    </row>
    <row r="23" spans="1:10" ht="12.75">
      <c r="A23">
        <v>19</v>
      </c>
      <c r="B23" s="141" t="s">
        <v>140</v>
      </c>
      <c r="C23" s="226" t="s">
        <v>139</v>
      </c>
      <c r="D23" s="1">
        <v>3</v>
      </c>
      <c r="E23" s="1">
        <v>35</v>
      </c>
      <c r="F23" s="1">
        <v>66</v>
      </c>
      <c r="G23" s="1">
        <v>58</v>
      </c>
      <c r="H23" s="1">
        <v>30</v>
      </c>
      <c r="I23" s="1">
        <v>16</v>
      </c>
      <c r="J23" s="7">
        <v>208</v>
      </c>
    </row>
    <row r="24" spans="1:10" ht="12.75">
      <c r="A24">
        <v>20</v>
      </c>
      <c r="B24" s="141" t="s">
        <v>66</v>
      </c>
      <c r="C24" s="226" t="s">
        <v>65</v>
      </c>
      <c r="D24" s="1"/>
      <c r="E24" s="1"/>
      <c r="F24" s="1">
        <v>8</v>
      </c>
      <c r="G24" s="1">
        <v>303</v>
      </c>
      <c r="H24" s="1">
        <v>156</v>
      </c>
      <c r="I24" s="1">
        <v>12</v>
      </c>
      <c r="J24" s="7">
        <v>479</v>
      </c>
    </row>
    <row r="25" spans="1:10" ht="12.75">
      <c r="A25">
        <v>21</v>
      </c>
      <c r="B25" s="141" t="s">
        <v>121</v>
      </c>
      <c r="C25" s="226" t="s">
        <v>120</v>
      </c>
      <c r="D25" s="1"/>
      <c r="E25" s="1"/>
      <c r="F25" s="1"/>
      <c r="G25" s="1">
        <v>308</v>
      </c>
      <c r="H25" s="1">
        <v>182</v>
      </c>
      <c r="I25" s="1">
        <v>22</v>
      </c>
      <c r="J25" s="7">
        <v>512</v>
      </c>
    </row>
    <row r="26" spans="1:10" ht="12.75">
      <c r="A26">
        <v>22</v>
      </c>
      <c r="B26" s="141" t="s">
        <v>164</v>
      </c>
      <c r="C26" s="226" t="s">
        <v>163</v>
      </c>
      <c r="D26" s="1"/>
      <c r="E26" s="1"/>
      <c r="F26" s="1"/>
      <c r="G26" s="1">
        <v>70</v>
      </c>
      <c r="H26" s="1">
        <v>37</v>
      </c>
      <c r="I26" s="1"/>
      <c r="J26" s="7">
        <v>107</v>
      </c>
    </row>
    <row r="27" spans="1:10" ht="12.75">
      <c r="A27">
        <v>23</v>
      </c>
      <c r="B27" s="141" t="s">
        <v>197</v>
      </c>
      <c r="C27" s="226" t="s">
        <v>114</v>
      </c>
      <c r="D27" s="1">
        <v>22</v>
      </c>
      <c r="E27" s="1">
        <v>190</v>
      </c>
      <c r="F27" s="1">
        <v>806</v>
      </c>
      <c r="G27" s="2">
        <v>1779</v>
      </c>
      <c r="H27" s="1">
        <v>477</v>
      </c>
      <c r="I27" s="1">
        <v>143</v>
      </c>
      <c r="J27" s="7">
        <v>3417</v>
      </c>
    </row>
    <row r="28" spans="1:10" ht="12.75">
      <c r="A28">
        <v>24</v>
      </c>
      <c r="B28" s="141" t="s">
        <v>189</v>
      </c>
      <c r="C28" s="226" t="s">
        <v>190</v>
      </c>
      <c r="D28" s="1">
        <v>1</v>
      </c>
      <c r="E28" s="1"/>
      <c r="F28" s="1">
        <v>10</v>
      </c>
      <c r="G28" s="1">
        <v>51</v>
      </c>
      <c r="H28" s="1">
        <v>27</v>
      </c>
      <c r="I28" s="1">
        <v>3</v>
      </c>
      <c r="J28" s="7">
        <v>92</v>
      </c>
    </row>
    <row r="29" spans="1:10" ht="12.75">
      <c r="A29">
        <v>25</v>
      </c>
      <c r="B29" s="141" t="s">
        <v>84</v>
      </c>
      <c r="C29" s="226" t="s">
        <v>83</v>
      </c>
      <c r="D29" s="1">
        <v>249</v>
      </c>
      <c r="E29" s="1">
        <v>246</v>
      </c>
      <c r="F29" s="1">
        <v>256</v>
      </c>
      <c r="G29" s="2">
        <v>1471</v>
      </c>
      <c r="H29" s="2">
        <v>1375</v>
      </c>
      <c r="I29" s="1">
        <v>406</v>
      </c>
      <c r="J29" s="7">
        <v>4003</v>
      </c>
    </row>
    <row r="30" spans="1:10" ht="12.75">
      <c r="A30">
        <v>26</v>
      </c>
      <c r="B30" s="141" t="s">
        <v>97</v>
      </c>
      <c r="C30" s="226" t="s">
        <v>96</v>
      </c>
      <c r="D30" s="1"/>
      <c r="E30" s="1"/>
      <c r="F30" s="1"/>
      <c r="G30" s="1">
        <v>16</v>
      </c>
      <c r="H30" s="1">
        <v>654</v>
      </c>
      <c r="I30" s="1">
        <v>425</v>
      </c>
      <c r="J30" s="7">
        <v>1095</v>
      </c>
    </row>
    <row r="31" spans="1:10" ht="12.75">
      <c r="A31">
        <v>27</v>
      </c>
      <c r="B31" s="141" t="s">
        <v>184</v>
      </c>
      <c r="C31" s="226" t="s">
        <v>185</v>
      </c>
      <c r="D31" s="1">
        <v>1</v>
      </c>
      <c r="E31" s="1"/>
      <c r="F31" s="1">
        <v>1</v>
      </c>
      <c r="G31" s="1">
        <v>75</v>
      </c>
      <c r="H31" s="1">
        <v>472</v>
      </c>
      <c r="I31" s="1">
        <v>128</v>
      </c>
      <c r="J31" s="7">
        <v>677</v>
      </c>
    </row>
    <row r="32" spans="1:10" ht="12.75">
      <c r="A32">
        <v>28</v>
      </c>
      <c r="B32" s="141" t="s">
        <v>90</v>
      </c>
      <c r="C32" s="226" t="s">
        <v>89</v>
      </c>
      <c r="D32" s="1">
        <v>19</v>
      </c>
      <c r="E32" s="1">
        <v>64</v>
      </c>
      <c r="F32" s="1">
        <v>112</v>
      </c>
      <c r="G32" s="1">
        <v>471</v>
      </c>
      <c r="H32" s="1">
        <v>191</v>
      </c>
      <c r="I32" s="1">
        <v>66</v>
      </c>
      <c r="J32" s="7">
        <v>923</v>
      </c>
    </row>
    <row r="33" spans="1:10" ht="12.75">
      <c r="A33">
        <v>29</v>
      </c>
      <c r="B33" s="141" t="s">
        <v>235</v>
      </c>
      <c r="C33" s="226" t="s">
        <v>74</v>
      </c>
      <c r="D33" s="1">
        <v>373</v>
      </c>
      <c r="E33" s="1">
        <v>333</v>
      </c>
      <c r="F33" s="1">
        <v>115</v>
      </c>
      <c r="G33" s="1">
        <v>95</v>
      </c>
      <c r="H33" s="1">
        <v>48</v>
      </c>
      <c r="I33" s="1">
        <v>49</v>
      </c>
      <c r="J33" s="7">
        <v>1013</v>
      </c>
    </row>
    <row r="34" spans="1:10" ht="12.75">
      <c r="A34">
        <v>30</v>
      </c>
      <c r="B34" s="141" t="s">
        <v>236</v>
      </c>
      <c r="C34" s="226" t="s">
        <v>71</v>
      </c>
      <c r="D34" s="1">
        <v>91</v>
      </c>
      <c r="E34" s="1">
        <v>357</v>
      </c>
      <c r="F34" s="1">
        <v>301</v>
      </c>
      <c r="G34" s="1">
        <v>280</v>
      </c>
      <c r="H34" s="1">
        <v>59</v>
      </c>
      <c r="I34" s="1">
        <v>14</v>
      </c>
      <c r="J34" s="7">
        <v>1102</v>
      </c>
    </row>
    <row r="35" spans="1:10" ht="12.75">
      <c r="A35">
        <v>31</v>
      </c>
      <c r="B35" s="141" t="s">
        <v>73</v>
      </c>
      <c r="C35" s="226" t="s">
        <v>72</v>
      </c>
      <c r="D35" s="1">
        <v>357</v>
      </c>
      <c r="E35" s="1">
        <v>839</v>
      </c>
      <c r="F35" s="1">
        <v>367</v>
      </c>
      <c r="G35" s="1">
        <v>361</v>
      </c>
      <c r="H35" s="1">
        <v>290</v>
      </c>
      <c r="I35" s="1">
        <v>364</v>
      </c>
      <c r="J35" s="7">
        <v>2578</v>
      </c>
    </row>
    <row r="36" spans="1:10" ht="12.75">
      <c r="A36">
        <v>32</v>
      </c>
      <c r="B36" s="141" t="s">
        <v>93</v>
      </c>
      <c r="C36" s="226" t="s">
        <v>92</v>
      </c>
      <c r="D36" s="1">
        <v>3</v>
      </c>
      <c r="E36" s="1">
        <v>2</v>
      </c>
      <c r="F36" s="1">
        <v>14</v>
      </c>
      <c r="G36" s="1">
        <v>475</v>
      </c>
      <c r="H36" s="1">
        <v>601</v>
      </c>
      <c r="I36" s="1">
        <v>508</v>
      </c>
      <c r="J36" s="7">
        <v>1603</v>
      </c>
    </row>
    <row r="37" spans="1:10" ht="12.75">
      <c r="A37">
        <v>33</v>
      </c>
      <c r="B37" s="141" t="s">
        <v>137</v>
      </c>
      <c r="C37" s="226" t="s">
        <v>136</v>
      </c>
      <c r="D37" s="1">
        <v>2</v>
      </c>
      <c r="E37" s="1">
        <v>249</v>
      </c>
      <c r="F37" s="1">
        <v>263</v>
      </c>
      <c r="G37" s="1">
        <v>314</v>
      </c>
      <c r="H37" s="1">
        <v>301</v>
      </c>
      <c r="I37" s="1">
        <v>110</v>
      </c>
      <c r="J37" s="7">
        <v>1239</v>
      </c>
    </row>
    <row r="38" spans="1:10" ht="12.75">
      <c r="A38">
        <v>34</v>
      </c>
      <c r="B38" s="141" t="s">
        <v>95</v>
      </c>
      <c r="C38" s="226" t="s">
        <v>94</v>
      </c>
      <c r="D38" s="1"/>
      <c r="E38" s="1">
        <v>1</v>
      </c>
      <c r="F38" s="1">
        <v>5</v>
      </c>
      <c r="G38" s="2">
        <v>1043</v>
      </c>
      <c r="H38" s="1">
        <v>663</v>
      </c>
      <c r="I38" s="1">
        <v>103</v>
      </c>
      <c r="J38" s="7">
        <v>1815</v>
      </c>
    </row>
    <row r="39" spans="1:10" ht="12.75">
      <c r="A39">
        <v>35</v>
      </c>
      <c r="B39" s="141" t="s">
        <v>170</v>
      </c>
      <c r="C39" s="226" t="s">
        <v>169</v>
      </c>
      <c r="D39" s="1"/>
      <c r="E39" s="1">
        <v>17</v>
      </c>
      <c r="F39" s="1">
        <v>79</v>
      </c>
      <c r="G39" s="2">
        <v>1229</v>
      </c>
      <c r="H39" s="1">
        <v>324</v>
      </c>
      <c r="I39" s="1">
        <v>45</v>
      </c>
      <c r="J39" s="7">
        <v>1694</v>
      </c>
    </row>
    <row r="40" spans="1:10" ht="12.75">
      <c r="A40">
        <v>36</v>
      </c>
      <c r="B40" s="141" t="s">
        <v>216</v>
      </c>
      <c r="C40" s="226" t="s">
        <v>91</v>
      </c>
      <c r="D40" s="1"/>
      <c r="E40" s="1"/>
      <c r="F40" s="1">
        <v>4</v>
      </c>
      <c r="G40" s="1">
        <v>746</v>
      </c>
      <c r="H40" s="1">
        <v>506</v>
      </c>
      <c r="I40" s="1">
        <v>100</v>
      </c>
      <c r="J40" s="7">
        <v>1356</v>
      </c>
    </row>
    <row r="41" spans="1:10" ht="12.75">
      <c r="A41">
        <v>37</v>
      </c>
      <c r="B41" s="141" t="s">
        <v>99</v>
      </c>
      <c r="C41" s="226" t="s">
        <v>98</v>
      </c>
      <c r="D41" s="1">
        <v>56</v>
      </c>
      <c r="E41" s="2">
        <v>1007</v>
      </c>
      <c r="F41" s="2">
        <v>1477</v>
      </c>
      <c r="G41" s="1">
        <v>664</v>
      </c>
      <c r="H41" s="1">
        <v>95</v>
      </c>
      <c r="I41" s="1">
        <v>14</v>
      </c>
      <c r="J41" s="7">
        <v>3313</v>
      </c>
    </row>
    <row r="42" spans="1:10" ht="12.75">
      <c r="A42">
        <v>38</v>
      </c>
      <c r="B42" s="141" t="s">
        <v>172</v>
      </c>
      <c r="C42" s="226" t="s">
        <v>171</v>
      </c>
      <c r="D42" s="1">
        <v>12</v>
      </c>
      <c r="E42" s="1">
        <v>124</v>
      </c>
      <c r="F42" s="1">
        <v>39</v>
      </c>
      <c r="G42" s="1">
        <v>54</v>
      </c>
      <c r="H42" s="1">
        <v>28</v>
      </c>
      <c r="I42" s="1">
        <v>7</v>
      </c>
      <c r="J42" s="7">
        <v>264</v>
      </c>
    </row>
    <row r="43" spans="1:10" ht="12.75">
      <c r="A43">
        <v>39</v>
      </c>
      <c r="B43" s="141" t="s">
        <v>166</v>
      </c>
      <c r="C43" s="226" t="s">
        <v>165</v>
      </c>
      <c r="D43" s="1"/>
      <c r="E43" s="1">
        <v>1</v>
      </c>
      <c r="F43" s="1">
        <v>5</v>
      </c>
      <c r="G43" s="1">
        <v>49</v>
      </c>
      <c r="H43" s="1">
        <v>28</v>
      </c>
      <c r="I43" s="1">
        <v>5</v>
      </c>
      <c r="J43" s="7">
        <v>88</v>
      </c>
    </row>
    <row r="44" spans="1:10" ht="12.75">
      <c r="A44">
        <v>40</v>
      </c>
      <c r="B44" s="141" t="s">
        <v>60</v>
      </c>
      <c r="C44" s="226" t="s">
        <v>59</v>
      </c>
      <c r="D44" s="1"/>
      <c r="E44" s="1"/>
      <c r="F44" s="1">
        <v>1</v>
      </c>
      <c r="G44" s="1">
        <v>7</v>
      </c>
      <c r="H44" s="1">
        <v>1</v>
      </c>
      <c r="I44" s="1"/>
      <c r="J44" s="7">
        <v>9</v>
      </c>
    </row>
    <row r="45" spans="1:10" ht="12.75">
      <c r="A45">
        <v>41</v>
      </c>
      <c r="B45" s="141" t="s">
        <v>231</v>
      </c>
      <c r="C45" s="226" t="s">
        <v>156</v>
      </c>
      <c r="D45" s="1"/>
      <c r="E45" s="1"/>
      <c r="F45" s="1">
        <v>3</v>
      </c>
      <c r="G45" s="1">
        <v>66</v>
      </c>
      <c r="H45" s="1">
        <v>226</v>
      </c>
      <c r="I45" s="1">
        <v>142</v>
      </c>
      <c r="J45" s="7">
        <v>437</v>
      </c>
    </row>
    <row r="46" spans="1:10" ht="12.75">
      <c r="A46">
        <v>42</v>
      </c>
      <c r="B46" s="141" t="s">
        <v>269</v>
      </c>
      <c r="C46" s="226" t="s">
        <v>160</v>
      </c>
      <c r="D46" s="1">
        <v>1</v>
      </c>
      <c r="E46" s="1">
        <v>1</v>
      </c>
      <c r="F46" s="1">
        <v>1</v>
      </c>
      <c r="G46" s="1">
        <v>85</v>
      </c>
      <c r="H46" s="1">
        <v>477</v>
      </c>
      <c r="I46" s="1">
        <v>389</v>
      </c>
      <c r="J46" s="7">
        <v>954</v>
      </c>
    </row>
    <row r="47" spans="1:10" ht="12.75">
      <c r="A47">
        <v>43</v>
      </c>
      <c r="B47" s="141" t="s">
        <v>217</v>
      </c>
      <c r="C47" s="226" t="s">
        <v>129</v>
      </c>
      <c r="D47" s="1"/>
      <c r="E47" s="1">
        <v>1</v>
      </c>
      <c r="F47" s="1"/>
      <c r="G47" s="1">
        <v>2</v>
      </c>
      <c r="H47" s="1">
        <v>15</v>
      </c>
      <c r="I47" s="1">
        <v>2</v>
      </c>
      <c r="J47" s="7">
        <v>20</v>
      </c>
    </row>
    <row r="48" spans="1:10" ht="12.75">
      <c r="A48">
        <v>44</v>
      </c>
      <c r="B48" s="141" t="s">
        <v>222</v>
      </c>
      <c r="C48" s="226" t="s">
        <v>162</v>
      </c>
      <c r="D48" s="1"/>
      <c r="E48" s="1"/>
      <c r="F48" s="1"/>
      <c r="G48" s="1">
        <v>23</v>
      </c>
      <c r="H48" s="1">
        <v>606</v>
      </c>
      <c r="I48" s="1">
        <v>675</v>
      </c>
      <c r="J48" s="7">
        <v>1304</v>
      </c>
    </row>
    <row r="49" spans="1:10" ht="12.75">
      <c r="A49">
        <v>45</v>
      </c>
      <c r="B49" s="141" t="s">
        <v>228</v>
      </c>
      <c r="C49" s="226" t="s">
        <v>158</v>
      </c>
      <c r="D49" s="1"/>
      <c r="E49" s="1"/>
      <c r="F49" s="1"/>
      <c r="G49" s="1"/>
      <c r="H49" s="1">
        <v>44</v>
      </c>
      <c r="I49" s="1">
        <v>14</v>
      </c>
      <c r="J49" s="7">
        <v>58</v>
      </c>
    </row>
    <row r="50" spans="1:10" ht="12.75">
      <c r="A50">
        <v>46</v>
      </c>
      <c r="B50" s="141" t="s">
        <v>223</v>
      </c>
      <c r="C50" s="226" t="s">
        <v>135</v>
      </c>
      <c r="D50" s="1"/>
      <c r="E50" s="1">
        <v>1</v>
      </c>
      <c r="F50" s="1">
        <v>2</v>
      </c>
      <c r="G50" s="1">
        <v>500</v>
      </c>
      <c r="H50" s="1">
        <v>59</v>
      </c>
      <c r="I50" s="1">
        <v>2</v>
      </c>
      <c r="J50" s="7">
        <v>564</v>
      </c>
    </row>
    <row r="51" spans="1:10" ht="12.75">
      <c r="A51">
        <v>47</v>
      </c>
      <c r="B51" s="141" t="s">
        <v>218</v>
      </c>
      <c r="C51" s="226" t="s">
        <v>127</v>
      </c>
      <c r="D51" s="1"/>
      <c r="E51" s="1"/>
      <c r="F51" s="1"/>
      <c r="G51" s="1">
        <v>91</v>
      </c>
      <c r="H51" s="1">
        <v>528</v>
      </c>
      <c r="I51" s="1">
        <v>415</v>
      </c>
      <c r="J51" s="7">
        <v>1034</v>
      </c>
    </row>
    <row r="52" spans="1:10" ht="12.75">
      <c r="A52">
        <v>48</v>
      </c>
      <c r="B52" s="286" t="s">
        <v>229</v>
      </c>
      <c r="C52" s="228" t="s">
        <v>154</v>
      </c>
      <c r="D52" s="1"/>
      <c r="E52" s="1"/>
      <c r="F52" s="1">
        <v>4</v>
      </c>
      <c r="G52" s="1">
        <v>13</v>
      </c>
      <c r="H52" s="1">
        <v>29</v>
      </c>
      <c r="I52" s="1">
        <v>20</v>
      </c>
      <c r="J52" s="7">
        <v>66</v>
      </c>
    </row>
    <row r="53" spans="1:10" ht="12.75">
      <c r="A53">
        <v>49</v>
      </c>
      <c r="B53" s="141" t="s">
        <v>191</v>
      </c>
      <c r="C53" s="226" t="s">
        <v>192</v>
      </c>
      <c r="D53" s="1"/>
      <c r="E53" s="1">
        <v>3</v>
      </c>
      <c r="F53" s="1">
        <v>1</v>
      </c>
      <c r="G53" s="1">
        <v>12</v>
      </c>
      <c r="H53" s="1">
        <v>8</v>
      </c>
      <c r="I53" s="1">
        <v>3</v>
      </c>
      <c r="J53" s="7">
        <v>27</v>
      </c>
    </row>
    <row r="54" spans="1:10" ht="12.75">
      <c r="A54">
        <v>50</v>
      </c>
      <c r="B54" s="141" t="s">
        <v>80</v>
      </c>
      <c r="C54" s="226" t="s">
        <v>79</v>
      </c>
      <c r="D54" s="1"/>
      <c r="E54" s="1">
        <v>4</v>
      </c>
      <c r="F54" s="1">
        <v>9</v>
      </c>
      <c r="G54" s="1">
        <v>88</v>
      </c>
      <c r="H54" s="1">
        <v>77</v>
      </c>
      <c r="I54" s="1">
        <v>21</v>
      </c>
      <c r="J54" s="7">
        <v>199</v>
      </c>
    </row>
    <row r="55" spans="1:10" ht="12.75">
      <c r="A55">
        <v>51</v>
      </c>
      <c r="B55" s="141" t="s">
        <v>186</v>
      </c>
      <c r="C55" s="226" t="s">
        <v>187</v>
      </c>
      <c r="D55" s="1"/>
      <c r="E55" s="1">
        <v>1</v>
      </c>
      <c r="F55" s="1">
        <v>16</v>
      </c>
      <c r="G55" s="1">
        <v>285</v>
      </c>
      <c r="H55" s="1">
        <v>259</v>
      </c>
      <c r="I55" s="1">
        <v>45</v>
      </c>
      <c r="J55" s="7">
        <v>606</v>
      </c>
    </row>
    <row r="56" spans="2:10" ht="12.75">
      <c r="B56" s="164" t="s">
        <v>126</v>
      </c>
      <c r="C56" s="16"/>
      <c r="D56" s="16">
        <f>D58-D57</f>
        <v>6576</v>
      </c>
      <c r="E56" s="16">
        <f aca="true" t="shared" si="0" ref="E56:J56">E58-E57</f>
        <v>3653</v>
      </c>
      <c r="F56" s="16">
        <f t="shared" si="0"/>
        <v>5684</v>
      </c>
      <c r="G56" s="16">
        <f t="shared" si="0"/>
        <v>25118</v>
      </c>
      <c r="H56" s="16">
        <f t="shared" si="0"/>
        <v>17150</v>
      </c>
      <c r="I56" s="16">
        <f t="shared" si="0"/>
        <v>6402</v>
      </c>
      <c r="J56" s="16">
        <f t="shared" si="0"/>
        <v>64585</v>
      </c>
    </row>
    <row r="57" spans="2:10" ht="12.75">
      <c r="B57" t="s">
        <v>264</v>
      </c>
      <c r="C57" s="9" t="s">
        <v>1</v>
      </c>
      <c r="D57" s="9">
        <f>SUM(D5:D55)</f>
        <v>1543</v>
      </c>
      <c r="E57" s="9">
        <f aca="true" t="shared" si="1" ref="E57:J57">SUM(E5:E55)</f>
        <v>6038</v>
      </c>
      <c r="F57" s="9">
        <f t="shared" si="1"/>
        <v>7527</v>
      </c>
      <c r="G57" s="9">
        <f t="shared" si="1"/>
        <v>16018</v>
      </c>
      <c r="H57" s="9">
        <f t="shared" si="1"/>
        <v>12617</v>
      </c>
      <c r="I57" s="9">
        <f t="shared" si="1"/>
        <v>6269</v>
      </c>
      <c r="J57" s="9">
        <f t="shared" si="1"/>
        <v>50012</v>
      </c>
    </row>
    <row r="58" spans="2:10" ht="12.75">
      <c r="B58" s="193" t="s">
        <v>194</v>
      </c>
      <c r="C58" s="194"/>
      <c r="D58" s="203">
        <f>Cap20hombreedad!D33</f>
        <v>8119</v>
      </c>
      <c r="E58" s="203">
        <f>Cap20hombreedad!F33</f>
        <v>9691</v>
      </c>
      <c r="F58" s="203">
        <f>Cap20hombreedad!H33</f>
        <v>13211</v>
      </c>
      <c r="G58" s="203">
        <f>Cap20hombreedad!J33</f>
        <v>41136</v>
      </c>
      <c r="H58" s="203">
        <f>Cap20hombreedad!L33</f>
        <v>29767</v>
      </c>
      <c r="I58" s="203">
        <f>Cap20hombreedad!N33</f>
        <v>12671</v>
      </c>
      <c r="J58" s="187">
        <f>Cap20hombreedad!P33</f>
        <v>114597</v>
      </c>
    </row>
    <row r="59" ht="12.75">
      <c r="B59" s="14" t="s">
        <v>196</v>
      </c>
    </row>
    <row r="60" ht="12.75">
      <c r="B60" s="13" t="s">
        <v>199</v>
      </c>
    </row>
    <row r="61" spans="3:16" ht="12.75"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9"/>
      <c r="P61" s="9"/>
    </row>
    <row r="62" spans="3:16" ht="12.75"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9"/>
      <c r="P62" s="9"/>
    </row>
    <row r="63" spans="3:16" ht="12.75"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9"/>
      <c r="P63" s="9"/>
    </row>
    <row r="64" spans="3:16" ht="12.75"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9"/>
      <c r="P64" s="9"/>
    </row>
  </sheetData>
  <mergeCells count="1">
    <mergeCell ref="D2:J2"/>
  </mergeCells>
  <printOptions/>
  <pageMargins left="0.75" right="0.75" top="1" bottom="1" header="0" footer="0"/>
  <pageSetup fitToHeight="1" fitToWidth="1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6"/>
  <sheetViews>
    <sheetView showGridLines="0" tabSelected="1" zoomScale="75" zoomScaleNormal="75" workbookViewId="0" topLeftCell="A1">
      <selection activeCell="B1" sqref="B1:X63"/>
    </sheetView>
  </sheetViews>
  <sheetFormatPr defaultColWidth="11.421875" defaultRowHeight="12.75"/>
  <cols>
    <col min="1" max="1" width="6.28125" style="0" customWidth="1"/>
    <col min="2" max="2" width="61.57421875" style="0" customWidth="1"/>
    <col min="3" max="3" width="8.8515625" style="0" customWidth="1"/>
    <col min="4" max="4" width="7.8515625" style="9" hidden="1" customWidth="1"/>
    <col min="5" max="5" width="10.140625" style="0" hidden="1" customWidth="1"/>
    <col min="6" max="6" width="9.140625" style="0" customWidth="1"/>
    <col min="7" max="8" width="7.7109375" style="0" hidden="1" customWidth="1"/>
    <col min="9" max="9" width="9.421875" style="0" customWidth="1"/>
    <col min="10" max="10" width="7.7109375" style="0" hidden="1" customWidth="1"/>
    <col min="11" max="11" width="8.7109375" style="0" hidden="1" customWidth="1"/>
    <col min="12" max="12" width="7.7109375" style="0" customWidth="1"/>
    <col min="13" max="13" width="7.7109375" style="0" hidden="1" customWidth="1"/>
    <col min="14" max="14" width="8.8515625" style="0" hidden="1" customWidth="1"/>
    <col min="15" max="15" width="7.7109375" style="0" customWidth="1"/>
    <col min="16" max="16" width="7.7109375" style="0" hidden="1" customWidth="1"/>
    <col min="17" max="17" width="9.421875" style="0" hidden="1" customWidth="1"/>
    <col min="18" max="18" width="7.7109375" style="0" customWidth="1"/>
    <col min="19" max="20" width="7.7109375" style="0" hidden="1" customWidth="1"/>
    <col min="21" max="21" width="7.7109375" style="0" customWidth="1"/>
    <col min="22" max="22" width="8.7109375" style="9" hidden="1" customWidth="1"/>
    <col min="23" max="23" width="11.140625" style="0" hidden="1" customWidth="1"/>
    <col min="24" max="24" width="6.8515625" style="0" customWidth="1"/>
    <col min="25" max="27" width="0" style="0" hidden="1" customWidth="1"/>
  </cols>
  <sheetData>
    <row r="1" spans="2:24" ht="12.75">
      <c r="B1" s="565" t="s">
        <v>318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</row>
    <row r="2" spans="2:24" ht="12.75">
      <c r="B2" s="529" t="s">
        <v>319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</row>
    <row r="3" spans="2:24" ht="13.5" thickBot="1"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</row>
    <row r="4" spans="2:24" ht="13.5" thickBot="1">
      <c r="B4" s="544" t="s">
        <v>200</v>
      </c>
      <c r="C4" s="119"/>
      <c r="D4" s="512" t="s">
        <v>195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112"/>
      <c r="X4" s="113"/>
    </row>
    <row r="5" spans="2:24" ht="12.75">
      <c r="B5" s="545"/>
      <c r="C5" s="60" t="s">
        <v>202</v>
      </c>
      <c r="D5" s="117" t="s">
        <v>193</v>
      </c>
      <c r="E5" s="61" t="s">
        <v>193</v>
      </c>
      <c r="F5" s="62" t="s">
        <v>215</v>
      </c>
      <c r="G5" s="114" t="s">
        <v>48</v>
      </c>
      <c r="H5" s="63" t="s">
        <v>48</v>
      </c>
      <c r="I5" s="63" t="s">
        <v>48</v>
      </c>
      <c r="J5" s="115" t="s">
        <v>49</v>
      </c>
      <c r="K5" s="64" t="s">
        <v>49</v>
      </c>
      <c r="L5" s="64" t="s">
        <v>49</v>
      </c>
      <c r="M5" s="116" t="s">
        <v>45</v>
      </c>
      <c r="N5" s="65" t="s">
        <v>45</v>
      </c>
      <c r="O5" s="65" t="s">
        <v>45</v>
      </c>
      <c r="P5" s="116" t="s">
        <v>46</v>
      </c>
      <c r="Q5" s="65" t="s">
        <v>46</v>
      </c>
      <c r="R5" s="65" t="s">
        <v>46</v>
      </c>
      <c r="S5" s="116" t="s">
        <v>47</v>
      </c>
      <c r="T5" s="65" t="s">
        <v>47</v>
      </c>
      <c r="U5" s="65" t="s">
        <v>47</v>
      </c>
      <c r="V5" s="153" t="s">
        <v>1</v>
      </c>
      <c r="W5" s="65" t="s">
        <v>1</v>
      </c>
      <c r="X5" s="66" t="s">
        <v>1</v>
      </c>
    </row>
    <row r="6" spans="2:24" ht="13.5" thickBot="1">
      <c r="B6" s="546"/>
      <c r="C6" s="67" t="s">
        <v>42</v>
      </c>
      <c r="D6" s="342"/>
      <c r="E6" s="68"/>
      <c r="F6" s="567" t="s">
        <v>230</v>
      </c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9"/>
    </row>
    <row r="7" spans="2:24" ht="13.5" thickBot="1">
      <c r="B7" s="204"/>
      <c r="C7" s="205"/>
      <c r="D7" s="343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8"/>
    </row>
    <row r="8" spans="2:24" ht="13.5" thickBot="1">
      <c r="B8" s="142" t="s">
        <v>176</v>
      </c>
      <c r="C8" s="225" t="s">
        <v>148</v>
      </c>
      <c r="D8" s="214">
        <f>listacondensadamasc!D5</f>
        <v>0</v>
      </c>
      <c r="E8" s="214">
        <f aca="true" t="shared" si="0" ref="E8:E39">$E$68</f>
        <v>17496</v>
      </c>
      <c r="F8" s="155">
        <f>+D8*100000/E8</f>
        <v>0</v>
      </c>
      <c r="G8" s="184">
        <f>listacondensadamasc!E5</f>
        <v>0</v>
      </c>
      <c r="H8" s="184">
        <f aca="true" t="shared" si="1" ref="H8:H39">$E$69</f>
        <v>84140</v>
      </c>
      <c r="I8" s="155">
        <f>+G8*100000/H8</f>
        <v>0</v>
      </c>
      <c r="J8" s="184">
        <f>listacondensadamasc!F5</f>
        <v>1</v>
      </c>
      <c r="K8" s="184">
        <f aca="true" t="shared" si="2" ref="K8:K39">$E$70</f>
        <v>238024</v>
      </c>
      <c r="L8" s="155">
        <f>+J8*100000/K8</f>
        <v>0.4201257016099217</v>
      </c>
      <c r="M8" s="184">
        <f>listacondensadamasc!G5</f>
        <v>80</v>
      </c>
      <c r="N8" s="184">
        <f aca="true" t="shared" si="3" ref="N8:N39">$E$71</f>
        <v>749789</v>
      </c>
      <c r="O8" s="155">
        <f>+M8*100000/N8</f>
        <v>10.669668400043212</v>
      </c>
      <c r="P8" s="184">
        <f>listacondensadamasc!H5</f>
        <v>19</v>
      </c>
      <c r="Q8" s="184">
        <f aca="true" t="shared" si="4" ref="Q8:Q39">$E$72</f>
        <v>256937</v>
      </c>
      <c r="R8" s="155">
        <f>+P8*100000/Q8</f>
        <v>7.3948088441913775</v>
      </c>
      <c r="S8" s="184">
        <f>listacondensadamasc!I5</f>
        <v>0</v>
      </c>
      <c r="T8" s="184">
        <f aca="true" t="shared" si="5" ref="T8:T39">$E$73</f>
        <v>41506</v>
      </c>
      <c r="U8" s="155">
        <f>+S8*100000/T8</f>
        <v>0</v>
      </c>
      <c r="V8" s="214">
        <f>listacondensadamasc!J5</f>
        <v>100</v>
      </c>
      <c r="W8" s="214">
        <f>$E$74</f>
        <v>1387892</v>
      </c>
      <c r="X8" s="156">
        <f>+V8*100000/W8</f>
        <v>7.2051715839561</v>
      </c>
    </row>
    <row r="9" spans="2:24" ht="13.5" thickBot="1">
      <c r="B9" s="140" t="s">
        <v>78</v>
      </c>
      <c r="C9" s="226" t="s">
        <v>77</v>
      </c>
      <c r="D9" s="214">
        <f>listacondensadamasc!D6</f>
        <v>73</v>
      </c>
      <c r="E9" s="16">
        <f t="shared" si="0"/>
        <v>17496</v>
      </c>
      <c r="F9" s="53">
        <f>+D9*100000/E9</f>
        <v>417.2382258802012</v>
      </c>
      <c r="G9" s="184">
        <f>listacondensadamasc!E6</f>
        <v>168</v>
      </c>
      <c r="H9" s="183">
        <f t="shared" si="1"/>
        <v>84140</v>
      </c>
      <c r="I9" s="53">
        <f>+G9*100000/H9</f>
        <v>199.66722129783693</v>
      </c>
      <c r="J9" s="184">
        <f>listacondensadamasc!F6</f>
        <v>227</v>
      </c>
      <c r="K9" s="183">
        <f t="shared" si="2"/>
        <v>238024</v>
      </c>
      <c r="L9" s="52">
        <f>+J9*100000/K9</f>
        <v>95.36853426545223</v>
      </c>
      <c r="M9" s="184">
        <f>listacondensadamasc!G6</f>
        <v>71</v>
      </c>
      <c r="N9" s="183">
        <f t="shared" si="3"/>
        <v>749789</v>
      </c>
      <c r="O9" s="58">
        <f aca="true" t="shared" si="6" ref="O9:O60">+M9*100000/N9</f>
        <v>9.46933070503835</v>
      </c>
      <c r="P9" s="184">
        <f>listacondensadamasc!H6</f>
        <v>106</v>
      </c>
      <c r="Q9" s="183">
        <f t="shared" si="4"/>
        <v>256937</v>
      </c>
      <c r="R9" s="58">
        <f aca="true" t="shared" si="7" ref="R9:R60">+P9*100000/Q9</f>
        <v>41.255249341278216</v>
      </c>
      <c r="S9" s="184">
        <f>listacondensadamasc!I6</f>
        <v>139</v>
      </c>
      <c r="T9" s="183">
        <f t="shared" si="5"/>
        <v>41506</v>
      </c>
      <c r="U9" s="53">
        <f aca="true" t="shared" si="8" ref="U9:U60">+S9*100000/T9</f>
        <v>334.89134101093816</v>
      </c>
      <c r="V9" s="214">
        <f>listacondensadamasc!J6</f>
        <v>784</v>
      </c>
      <c r="W9" s="16">
        <f aca="true" t="shared" si="9" ref="W9:W39">$E$74</f>
        <v>1387892</v>
      </c>
      <c r="X9" s="45">
        <f aca="true" t="shared" si="10" ref="X9:X60">+V9*100000/W9</f>
        <v>56.488545218215826</v>
      </c>
    </row>
    <row r="10" spans="2:24" ht="13.5" thickBot="1">
      <c r="B10" s="140" t="s">
        <v>177</v>
      </c>
      <c r="C10" s="226" t="s">
        <v>178</v>
      </c>
      <c r="D10" s="214">
        <f>listacondensadamasc!D7</f>
        <v>44</v>
      </c>
      <c r="E10" s="16">
        <f t="shared" si="0"/>
        <v>17496</v>
      </c>
      <c r="F10" s="53">
        <f aca="true" t="shared" si="11" ref="F10:F60">+D10*100000/E10</f>
        <v>251.48605395518976</v>
      </c>
      <c r="G10" s="184">
        <f>listacondensadamasc!E7</f>
        <v>24</v>
      </c>
      <c r="H10" s="183">
        <f t="shared" si="1"/>
        <v>84140</v>
      </c>
      <c r="I10" s="58">
        <f aca="true" t="shared" si="12" ref="I10:I60">+G10*100000/H10</f>
        <v>28.52388875683385</v>
      </c>
      <c r="J10" s="184">
        <f>listacondensadamasc!F7</f>
        <v>15</v>
      </c>
      <c r="K10" s="183">
        <f t="shared" si="2"/>
        <v>238024</v>
      </c>
      <c r="L10" s="58">
        <f aca="true" t="shared" si="13" ref="L10:L60">+J10*100000/K10</f>
        <v>6.301885524148825</v>
      </c>
      <c r="M10" s="184">
        <f>listacondensadamasc!G7</f>
        <v>16</v>
      </c>
      <c r="N10" s="183">
        <f t="shared" si="3"/>
        <v>749789</v>
      </c>
      <c r="O10" s="58">
        <f t="shared" si="6"/>
        <v>2.1339336800086426</v>
      </c>
      <c r="P10" s="184">
        <f>listacondensadamasc!H7</f>
        <v>21</v>
      </c>
      <c r="Q10" s="183">
        <f t="shared" si="4"/>
        <v>256937</v>
      </c>
      <c r="R10" s="58">
        <f t="shared" si="7"/>
        <v>8.173209775158892</v>
      </c>
      <c r="S10" s="184">
        <f>listacondensadamasc!I7</f>
        <v>28</v>
      </c>
      <c r="T10" s="183">
        <f t="shared" si="5"/>
        <v>41506</v>
      </c>
      <c r="U10" s="58">
        <f t="shared" si="8"/>
        <v>67.46012624680769</v>
      </c>
      <c r="V10" s="214">
        <f>listacondensadamasc!J7</f>
        <v>148</v>
      </c>
      <c r="W10" s="16">
        <f t="shared" si="9"/>
        <v>1387892</v>
      </c>
      <c r="X10" s="45">
        <f t="shared" si="10"/>
        <v>10.663653944255028</v>
      </c>
    </row>
    <row r="11" spans="2:24" ht="13.5" thickBot="1">
      <c r="B11" s="140" t="s">
        <v>68</v>
      </c>
      <c r="C11" s="226" t="s">
        <v>67</v>
      </c>
      <c r="D11" s="214">
        <f>listacondensadamasc!D8</f>
        <v>1</v>
      </c>
      <c r="E11" s="16">
        <f t="shared" si="0"/>
        <v>17496</v>
      </c>
      <c r="F11" s="58">
        <f t="shared" si="11"/>
        <v>5.715592135345222</v>
      </c>
      <c r="G11" s="184">
        <f>listacondensadamasc!E8</f>
        <v>3</v>
      </c>
      <c r="H11" s="183">
        <f t="shared" si="1"/>
        <v>84140</v>
      </c>
      <c r="I11" s="58">
        <f t="shared" si="12"/>
        <v>3.565486094604231</v>
      </c>
      <c r="J11" s="184">
        <f>listacondensadamasc!F8</f>
        <v>2</v>
      </c>
      <c r="K11" s="183">
        <f t="shared" si="2"/>
        <v>238024</v>
      </c>
      <c r="L11" s="58">
        <f t="shared" si="13"/>
        <v>0.8402514032198434</v>
      </c>
      <c r="M11" s="184">
        <f>listacondensadamasc!G8</f>
        <v>81</v>
      </c>
      <c r="N11" s="183">
        <f t="shared" si="3"/>
        <v>749789</v>
      </c>
      <c r="O11" s="58">
        <f t="shared" si="6"/>
        <v>10.803039255043752</v>
      </c>
      <c r="P11" s="184">
        <f>listacondensadamasc!H8</f>
        <v>416</v>
      </c>
      <c r="Q11" s="183">
        <f t="shared" si="4"/>
        <v>256937</v>
      </c>
      <c r="R11" s="53">
        <f t="shared" si="7"/>
        <v>161.9073936412428</v>
      </c>
      <c r="S11" s="184">
        <f>listacondensadamasc!I8</f>
        <v>599</v>
      </c>
      <c r="T11" s="183">
        <f t="shared" si="5"/>
        <v>41506</v>
      </c>
      <c r="U11" s="53">
        <f t="shared" si="8"/>
        <v>1443.1648436370645</v>
      </c>
      <c r="V11" s="214">
        <f>listacondensadamasc!J8</f>
        <v>1102</v>
      </c>
      <c r="W11" s="16">
        <f t="shared" si="9"/>
        <v>1387892</v>
      </c>
      <c r="X11" s="45">
        <f t="shared" si="10"/>
        <v>79.40099085519623</v>
      </c>
    </row>
    <row r="12" spans="2:24" ht="13.5" thickBot="1">
      <c r="B12" s="140" t="s">
        <v>88</v>
      </c>
      <c r="C12" s="226" t="s">
        <v>87</v>
      </c>
      <c r="D12" s="214">
        <f>listacondensadamasc!D9</f>
        <v>2</v>
      </c>
      <c r="E12" s="16">
        <f t="shared" si="0"/>
        <v>17496</v>
      </c>
      <c r="F12" s="58">
        <f t="shared" si="11"/>
        <v>11.431184270690444</v>
      </c>
      <c r="G12" s="184">
        <f>listacondensadamasc!E9</f>
        <v>0</v>
      </c>
      <c r="H12" s="183">
        <f t="shared" si="1"/>
        <v>84140</v>
      </c>
      <c r="I12" s="58">
        <f t="shared" si="12"/>
        <v>0</v>
      </c>
      <c r="J12" s="184">
        <f>listacondensadamasc!F9</f>
        <v>28</v>
      </c>
      <c r="K12" s="183">
        <f t="shared" si="2"/>
        <v>238024</v>
      </c>
      <c r="L12" s="58">
        <f t="shared" si="13"/>
        <v>11.763519645077807</v>
      </c>
      <c r="M12" s="184">
        <f>listacondensadamasc!G9</f>
        <v>1178</v>
      </c>
      <c r="N12" s="183">
        <f t="shared" si="3"/>
        <v>749789</v>
      </c>
      <c r="O12" s="53">
        <f t="shared" si="6"/>
        <v>157.1108671906363</v>
      </c>
      <c r="P12" s="184">
        <f>listacondensadamasc!H9</f>
        <v>1219</v>
      </c>
      <c r="Q12" s="183">
        <f t="shared" si="4"/>
        <v>256937</v>
      </c>
      <c r="R12" s="53">
        <f t="shared" si="7"/>
        <v>474.43536742469945</v>
      </c>
      <c r="S12" s="184">
        <f>listacondensadamasc!I9</f>
        <v>260</v>
      </c>
      <c r="T12" s="183">
        <f t="shared" si="5"/>
        <v>41506</v>
      </c>
      <c r="U12" s="53">
        <f t="shared" si="8"/>
        <v>626.4154580060714</v>
      </c>
      <c r="V12" s="214">
        <f>listacondensadamasc!J9</f>
        <v>2687</v>
      </c>
      <c r="W12" s="16">
        <f t="shared" si="9"/>
        <v>1387892</v>
      </c>
      <c r="X12" s="45">
        <f t="shared" si="10"/>
        <v>193.60296046090042</v>
      </c>
    </row>
    <row r="13" spans="2:24" ht="13.5" thickBot="1">
      <c r="B13" s="140" t="s">
        <v>179</v>
      </c>
      <c r="C13" s="226" t="s">
        <v>138</v>
      </c>
      <c r="D13" s="214">
        <f>listacondensadamasc!D10</f>
        <v>3</v>
      </c>
      <c r="E13" s="16">
        <f t="shared" si="0"/>
        <v>17496</v>
      </c>
      <c r="F13" s="58">
        <f t="shared" si="11"/>
        <v>17.146776406035666</v>
      </c>
      <c r="G13" s="184">
        <f>listacondensadamasc!E10</f>
        <v>0</v>
      </c>
      <c r="H13" s="183">
        <f t="shared" si="1"/>
        <v>84140</v>
      </c>
      <c r="I13" s="58">
        <f t="shared" si="12"/>
        <v>0</v>
      </c>
      <c r="J13" s="184">
        <f>listacondensadamasc!F10</f>
        <v>0</v>
      </c>
      <c r="K13" s="183">
        <f t="shared" si="2"/>
        <v>238024</v>
      </c>
      <c r="L13" s="58">
        <f t="shared" si="13"/>
        <v>0</v>
      </c>
      <c r="M13" s="184">
        <f>listacondensadamasc!G10</f>
        <v>1</v>
      </c>
      <c r="N13" s="183">
        <f t="shared" si="3"/>
        <v>749789</v>
      </c>
      <c r="O13" s="58">
        <f t="shared" si="6"/>
        <v>0.13337085500054016</v>
      </c>
      <c r="P13" s="184">
        <f>listacondensadamasc!H10</f>
        <v>7</v>
      </c>
      <c r="Q13" s="183">
        <f t="shared" si="4"/>
        <v>256937</v>
      </c>
      <c r="R13" s="58">
        <f t="shared" si="7"/>
        <v>2.724403258386297</v>
      </c>
      <c r="S13" s="184">
        <f>listacondensadamasc!I10</f>
        <v>2</v>
      </c>
      <c r="T13" s="183">
        <f t="shared" si="5"/>
        <v>41506</v>
      </c>
      <c r="U13" s="58">
        <f t="shared" si="8"/>
        <v>4.818580446200549</v>
      </c>
      <c r="V13" s="214">
        <f>listacondensadamasc!J10</f>
        <v>13</v>
      </c>
      <c r="W13" s="16">
        <f t="shared" si="9"/>
        <v>1387892</v>
      </c>
      <c r="X13" s="45">
        <f t="shared" si="10"/>
        <v>0.9366723059142931</v>
      </c>
    </row>
    <row r="14" spans="2:25" ht="13.5" thickBot="1">
      <c r="B14" s="140" t="s">
        <v>168</v>
      </c>
      <c r="C14" s="226" t="s">
        <v>167</v>
      </c>
      <c r="D14" s="214">
        <f>listacondensadamasc!D11</f>
        <v>0</v>
      </c>
      <c r="E14" s="16">
        <f t="shared" si="0"/>
        <v>17496</v>
      </c>
      <c r="F14" s="58">
        <f t="shared" si="11"/>
        <v>0</v>
      </c>
      <c r="G14" s="184">
        <f>listacondensadamasc!E11</f>
        <v>0</v>
      </c>
      <c r="H14" s="183">
        <f t="shared" si="1"/>
        <v>84140</v>
      </c>
      <c r="I14" s="58">
        <f t="shared" si="12"/>
        <v>0</v>
      </c>
      <c r="J14" s="184">
        <f>listacondensadamasc!F11</f>
        <v>5</v>
      </c>
      <c r="K14" s="183">
        <f t="shared" si="2"/>
        <v>238024</v>
      </c>
      <c r="L14" s="58">
        <f t="shared" si="13"/>
        <v>2.1006285080496085</v>
      </c>
      <c r="M14" s="184">
        <f>listacondensadamasc!G11</f>
        <v>44</v>
      </c>
      <c r="N14" s="183">
        <f t="shared" si="3"/>
        <v>749789</v>
      </c>
      <c r="O14" s="58">
        <f t="shared" si="6"/>
        <v>5.868317620023767</v>
      </c>
      <c r="P14" s="184">
        <f>listacondensadamasc!H11</f>
        <v>93</v>
      </c>
      <c r="Q14" s="183">
        <f t="shared" si="4"/>
        <v>256937</v>
      </c>
      <c r="R14" s="58">
        <f t="shared" si="7"/>
        <v>36.19564328998938</v>
      </c>
      <c r="S14" s="184">
        <f>listacondensadamasc!I11</f>
        <v>30</v>
      </c>
      <c r="T14" s="183">
        <f t="shared" si="5"/>
        <v>41506</v>
      </c>
      <c r="U14" s="52">
        <f t="shared" si="8"/>
        <v>72.27870669300825</v>
      </c>
      <c r="V14" s="214">
        <f>listacondensadamasc!J11</f>
        <v>172</v>
      </c>
      <c r="W14" s="16">
        <f t="shared" si="9"/>
        <v>1387892</v>
      </c>
      <c r="X14" s="45">
        <f t="shared" si="10"/>
        <v>12.392895124404493</v>
      </c>
      <c r="Y14" s="118"/>
    </row>
    <row r="15" spans="2:24" ht="13.5" thickBot="1">
      <c r="B15" s="140" t="s">
        <v>64</v>
      </c>
      <c r="C15" s="226" t="s">
        <v>63</v>
      </c>
      <c r="D15" s="214">
        <f>listacondensadamasc!D12</f>
        <v>0</v>
      </c>
      <c r="E15" s="16">
        <f t="shared" si="0"/>
        <v>17496</v>
      </c>
      <c r="F15" s="58">
        <f t="shared" si="11"/>
        <v>0</v>
      </c>
      <c r="G15" s="184">
        <f>listacondensadamasc!E12</f>
        <v>6</v>
      </c>
      <c r="H15" s="183">
        <f t="shared" si="1"/>
        <v>84140</v>
      </c>
      <c r="I15" s="58">
        <f t="shared" si="12"/>
        <v>7.130972189208462</v>
      </c>
      <c r="J15" s="184">
        <f>listacondensadamasc!F12</f>
        <v>40</v>
      </c>
      <c r="K15" s="183">
        <f t="shared" si="2"/>
        <v>238024</v>
      </c>
      <c r="L15" s="58">
        <f t="shared" si="13"/>
        <v>16.80502806439687</v>
      </c>
      <c r="M15" s="184">
        <f>listacondensadamasc!G12</f>
        <v>110</v>
      </c>
      <c r="N15" s="183">
        <f t="shared" si="3"/>
        <v>749789</v>
      </c>
      <c r="O15" s="58">
        <f t="shared" si="6"/>
        <v>14.670794050059417</v>
      </c>
      <c r="P15" s="184">
        <f>listacondensadamasc!H12</f>
        <v>225</v>
      </c>
      <c r="Q15" s="183">
        <f t="shared" si="4"/>
        <v>256937</v>
      </c>
      <c r="R15" s="52">
        <f t="shared" si="7"/>
        <v>87.57010473384526</v>
      </c>
      <c r="S15" s="184">
        <f>listacondensadamasc!I12</f>
        <v>161</v>
      </c>
      <c r="T15" s="183">
        <f t="shared" si="5"/>
        <v>41506</v>
      </c>
      <c r="U15" s="53">
        <f t="shared" si="8"/>
        <v>387.89572591914424</v>
      </c>
      <c r="V15" s="214">
        <f>listacondensadamasc!J12</f>
        <v>542</v>
      </c>
      <c r="W15" s="16">
        <f t="shared" si="9"/>
        <v>1387892</v>
      </c>
      <c r="X15" s="45">
        <f t="shared" si="10"/>
        <v>39.05202998504206</v>
      </c>
    </row>
    <row r="16" spans="2:24" ht="13.5" thickBot="1">
      <c r="B16" s="140" t="s">
        <v>224</v>
      </c>
      <c r="C16" s="226" t="s">
        <v>142</v>
      </c>
      <c r="D16" s="214">
        <f>listacondensadamasc!D13</f>
        <v>0</v>
      </c>
      <c r="E16" s="16">
        <f t="shared" si="0"/>
        <v>17496</v>
      </c>
      <c r="F16" s="58">
        <f t="shared" si="11"/>
        <v>0</v>
      </c>
      <c r="G16" s="184">
        <f>listacondensadamasc!E13</f>
        <v>21</v>
      </c>
      <c r="H16" s="183">
        <f t="shared" si="1"/>
        <v>84140</v>
      </c>
      <c r="I16" s="58">
        <f t="shared" si="12"/>
        <v>24.958402662229616</v>
      </c>
      <c r="J16" s="184">
        <f>listacondensadamasc!F13</f>
        <v>50</v>
      </c>
      <c r="K16" s="183">
        <f t="shared" si="2"/>
        <v>238024</v>
      </c>
      <c r="L16" s="58">
        <f t="shared" si="13"/>
        <v>21.006285080496085</v>
      </c>
      <c r="M16" s="184">
        <f>listacondensadamasc!G13</f>
        <v>57</v>
      </c>
      <c r="N16" s="183">
        <f t="shared" si="3"/>
        <v>749789</v>
      </c>
      <c r="O16" s="58">
        <f t="shared" si="6"/>
        <v>7.602138735030788</v>
      </c>
      <c r="P16" s="184">
        <f>listacondensadamasc!H13</f>
        <v>12</v>
      </c>
      <c r="Q16" s="183">
        <f t="shared" si="4"/>
        <v>256937</v>
      </c>
      <c r="R16" s="58">
        <f t="shared" si="7"/>
        <v>4.670405585805081</v>
      </c>
      <c r="S16" s="184">
        <f>listacondensadamasc!I13</f>
        <v>6</v>
      </c>
      <c r="T16" s="183">
        <f t="shared" si="5"/>
        <v>41506</v>
      </c>
      <c r="U16" s="58">
        <f t="shared" si="8"/>
        <v>14.455741338601648</v>
      </c>
      <c r="V16" s="214">
        <f>listacondensadamasc!J13</f>
        <v>146</v>
      </c>
      <c r="W16" s="16">
        <f t="shared" si="9"/>
        <v>1387892</v>
      </c>
      <c r="X16" s="45">
        <f t="shared" si="10"/>
        <v>10.519550512575906</v>
      </c>
    </row>
    <row r="17" spans="2:24" ht="13.5" thickBot="1">
      <c r="B17" s="140" t="s">
        <v>226</v>
      </c>
      <c r="C17" s="226" t="s">
        <v>181</v>
      </c>
      <c r="D17" s="214">
        <f>listacondensadamasc!D14</f>
        <v>2</v>
      </c>
      <c r="E17" s="16">
        <f t="shared" si="0"/>
        <v>17496</v>
      </c>
      <c r="F17" s="58">
        <f t="shared" si="11"/>
        <v>11.431184270690444</v>
      </c>
      <c r="G17" s="184">
        <f>listacondensadamasc!E14</f>
        <v>6</v>
      </c>
      <c r="H17" s="183">
        <f t="shared" si="1"/>
        <v>84140</v>
      </c>
      <c r="I17" s="58">
        <f t="shared" si="12"/>
        <v>7.130972189208462</v>
      </c>
      <c r="J17" s="184">
        <f>listacondensadamasc!F14</f>
        <v>4</v>
      </c>
      <c r="K17" s="183">
        <f t="shared" si="2"/>
        <v>238024</v>
      </c>
      <c r="L17" s="58">
        <f t="shared" si="13"/>
        <v>1.6805028064396867</v>
      </c>
      <c r="M17" s="184">
        <f>listacondensadamasc!G14</f>
        <v>77</v>
      </c>
      <c r="N17" s="183">
        <f t="shared" si="3"/>
        <v>749789</v>
      </c>
      <c r="O17" s="58">
        <f t="shared" si="6"/>
        <v>10.269555835041592</v>
      </c>
      <c r="P17" s="184">
        <f>listacondensadamasc!H14</f>
        <v>284</v>
      </c>
      <c r="Q17" s="183">
        <f t="shared" si="4"/>
        <v>256937</v>
      </c>
      <c r="R17" s="53">
        <f t="shared" si="7"/>
        <v>110.53293219738691</v>
      </c>
      <c r="S17" s="184">
        <f>listacondensadamasc!I14</f>
        <v>148</v>
      </c>
      <c r="T17" s="183">
        <f t="shared" si="5"/>
        <v>41506</v>
      </c>
      <c r="U17" s="53">
        <f t="shared" si="8"/>
        <v>356.57495301884063</v>
      </c>
      <c r="V17" s="214">
        <f>listacondensadamasc!J14</f>
        <v>521</v>
      </c>
      <c r="W17" s="16">
        <f t="shared" si="9"/>
        <v>1387892</v>
      </c>
      <c r="X17" s="45">
        <f t="shared" si="10"/>
        <v>37.53894395241128</v>
      </c>
    </row>
    <row r="18" spans="2:24" ht="13.5" thickBot="1">
      <c r="B18" s="140" t="s">
        <v>225</v>
      </c>
      <c r="C18" s="226" t="s">
        <v>183</v>
      </c>
      <c r="D18" s="214">
        <f>listacondensadamasc!D15</f>
        <v>0</v>
      </c>
      <c r="E18" s="16">
        <f t="shared" si="0"/>
        <v>17496</v>
      </c>
      <c r="F18" s="58">
        <f t="shared" si="11"/>
        <v>0</v>
      </c>
      <c r="G18" s="184">
        <f>listacondensadamasc!E15</f>
        <v>0</v>
      </c>
      <c r="H18" s="183">
        <f t="shared" si="1"/>
        <v>84140</v>
      </c>
      <c r="I18" s="58">
        <f t="shared" si="12"/>
        <v>0</v>
      </c>
      <c r="J18" s="184">
        <f>listacondensadamasc!F15</f>
        <v>1</v>
      </c>
      <c r="K18" s="183">
        <f t="shared" si="2"/>
        <v>238024</v>
      </c>
      <c r="L18" s="58">
        <f t="shared" si="13"/>
        <v>0.4201257016099217</v>
      </c>
      <c r="M18" s="184">
        <f>listacondensadamasc!G15</f>
        <v>15</v>
      </c>
      <c r="N18" s="183">
        <f t="shared" si="3"/>
        <v>749789</v>
      </c>
      <c r="O18" s="58">
        <f t="shared" si="6"/>
        <v>2.0005628250081022</v>
      </c>
      <c r="P18" s="184">
        <f>listacondensadamasc!H15</f>
        <v>25</v>
      </c>
      <c r="Q18" s="183">
        <f t="shared" si="4"/>
        <v>256937</v>
      </c>
      <c r="R18" s="58">
        <f t="shared" si="7"/>
        <v>9.730011637093918</v>
      </c>
      <c r="S18" s="184">
        <f>listacondensadamasc!I15</f>
        <v>17</v>
      </c>
      <c r="T18" s="183">
        <f t="shared" si="5"/>
        <v>41506</v>
      </c>
      <c r="U18" s="58">
        <f t="shared" si="8"/>
        <v>40.95793379270467</v>
      </c>
      <c r="V18" s="214">
        <f>listacondensadamasc!J15</f>
        <v>58</v>
      </c>
      <c r="W18" s="16">
        <f t="shared" si="9"/>
        <v>1387892</v>
      </c>
      <c r="X18" s="45">
        <f t="shared" si="10"/>
        <v>4.178999518694538</v>
      </c>
    </row>
    <row r="19" spans="2:24" ht="13.5" thickBot="1">
      <c r="B19" s="140" t="s">
        <v>234</v>
      </c>
      <c r="C19" s="226" t="s">
        <v>75</v>
      </c>
      <c r="D19" s="214">
        <f>listacondensadamasc!D16</f>
        <v>15</v>
      </c>
      <c r="E19" s="16">
        <f t="shared" si="0"/>
        <v>17496</v>
      </c>
      <c r="F19" s="52">
        <f t="shared" si="11"/>
        <v>85.73388203017832</v>
      </c>
      <c r="G19" s="184">
        <f>listacondensadamasc!E16</f>
        <v>1542</v>
      </c>
      <c r="H19" s="183">
        <f t="shared" si="1"/>
        <v>84140</v>
      </c>
      <c r="I19" s="53">
        <f t="shared" si="12"/>
        <v>1832.6598526265748</v>
      </c>
      <c r="J19" s="184">
        <f>listacondensadamasc!F16</f>
        <v>1519</v>
      </c>
      <c r="K19" s="183">
        <f t="shared" si="2"/>
        <v>238024</v>
      </c>
      <c r="L19" s="53">
        <f t="shared" si="13"/>
        <v>638.1709407454711</v>
      </c>
      <c r="M19" s="184">
        <f>listacondensadamasc!G16</f>
        <v>370</v>
      </c>
      <c r="N19" s="183">
        <f t="shared" si="3"/>
        <v>749789</v>
      </c>
      <c r="O19" s="58">
        <f t="shared" si="6"/>
        <v>49.34721635019986</v>
      </c>
      <c r="P19" s="184">
        <f>listacondensadamasc!H16</f>
        <v>26</v>
      </c>
      <c r="Q19" s="183">
        <f t="shared" si="4"/>
        <v>256937</v>
      </c>
      <c r="R19" s="58">
        <f t="shared" si="7"/>
        <v>10.119212102577675</v>
      </c>
      <c r="S19" s="184">
        <f>listacondensadamasc!I16</f>
        <v>2</v>
      </c>
      <c r="T19" s="183">
        <f t="shared" si="5"/>
        <v>41506</v>
      </c>
      <c r="U19" s="58">
        <f t="shared" si="8"/>
        <v>4.818580446200549</v>
      </c>
      <c r="V19" s="214">
        <f>listacondensadamasc!J16</f>
        <v>3474</v>
      </c>
      <c r="W19" s="16">
        <f t="shared" si="9"/>
        <v>1387892</v>
      </c>
      <c r="X19" s="45">
        <f t="shared" si="10"/>
        <v>250.30766082663493</v>
      </c>
    </row>
    <row r="20" spans="2:24" ht="13.5" thickBot="1">
      <c r="B20" s="140" t="s">
        <v>261</v>
      </c>
      <c r="C20" s="226" t="s">
        <v>188</v>
      </c>
      <c r="D20" s="214">
        <f>listacondensadamasc!D17</f>
        <v>0</v>
      </c>
      <c r="E20" s="16">
        <f t="shared" si="0"/>
        <v>17496</v>
      </c>
      <c r="F20" s="58">
        <f t="shared" si="11"/>
        <v>0</v>
      </c>
      <c r="G20" s="184">
        <f>listacondensadamasc!E17</f>
        <v>0</v>
      </c>
      <c r="H20" s="183">
        <f t="shared" si="1"/>
        <v>84140</v>
      </c>
      <c r="I20" s="58">
        <f t="shared" si="12"/>
        <v>0</v>
      </c>
      <c r="J20" s="184">
        <f>listacondensadamasc!F17</f>
        <v>0</v>
      </c>
      <c r="K20" s="183">
        <f t="shared" si="2"/>
        <v>238024</v>
      </c>
      <c r="L20" s="58">
        <f t="shared" si="13"/>
        <v>0</v>
      </c>
      <c r="M20" s="184">
        <f>listacondensadamasc!G17</f>
        <v>37</v>
      </c>
      <c r="N20" s="183">
        <f t="shared" si="3"/>
        <v>749789</v>
      </c>
      <c r="O20" s="58">
        <f t="shared" si="6"/>
        <v>4.934721635019986</v>
      </c>
      <c r="P20" s="184">
        <f>listacondensadamasc!H17</f>
        <v>40</v>
      </c>
      <c r="Q20" s="183">
        <f t="shared" si="4"/>
        <v>256937</v>
      </c>
      <c r="R20" s="58">
        <f t="shared" si="7"/>
        <v>15.56801861935027</v>
      </c>
      <c r="S20" s="184">
        <f>listacondensadamasc!I17</f>
        <v>2</v>
      </c>
      <c r="T20" s="183">
        <f t="shared" si="5"/>
        <v>41506</v>
      </c>
      <c r="U20" s="58">
        <f t="shared" si="8"/>
        <v>4.818580446200549</v>
      </c>
      <c r="V20" s="214">
        <f>listacondensadamasc!J17</f>
        <v>79</v>
      </c>
      <c r="W20" s="16">
        <f t="shared" si="9"/>
        <v>1387892</v>
      </c>
      <c r="X20" s="45">
        <f t="shared" si="10"/>
        <v>5.692085551325319</v>
      </c>
    </row>
    <row r="21" spans="2:24" ht="13.5" thickBot="1">
      <c r="B21" s="140" t="s">
        <v>141</v>
      </c>
      <c r="C21" s="226" t="s">
        <v>70</v>
      </c>
      <c r="D21" s="214">
        <f>listacondensadamasc!D18</f>
        <v>1</v>
      </c>
      <c r="E21" s="16">
        <f t="shared" si="0"/>
        <v>17496</v>
      </c>
      <c r="F21" s="58">
        <f t="shared" si="11"/>
        <v>5.715592135345222</v>
      </c>
      <c r="G21" s="184">
        <f>listacondensadamasc!E18</f>
        <v>2</v>
      </c>
      <c r="H21" s="183">
        <f t="shared" si="1"/>
        <v>84140</v>
      </c>
      <c r="I21" s="58">
        <f t="shared" si="12"/>
        <v>2.376990729736154</v>
      </c>
      <c r="J21" s="184">
        <f>listacondensadamasc!F18</f>
        <v>12</v>
      </c>
      <c r="K21" s="183">
        <f t="shared" si="2"/>
        <v>238024</v>
      </c>
      <c r="L21" s="58">
        <f t="shared" si="13"/>
        <v>5.041508419319061</v>
      </c>
      <c r="M21" s="184">
        <f>listacondensadamasc!G18</f>
        <v>112</v>
      </c>
      <c r="N21" s="183">
        <f t="shared" si="3"/>
        <v>749789</v>
      </c>
      <c r="O21" s="58">
        <f t="shared" si="6"/>
        <v>14.937535760060497</v>
      </c>
      <c r="P21" s="184">
        <f>listacondensadamasc!H18</f>
        <v>388</v>
      </c>
      <c r="Q21" s="183">
        <f t="shared" si="4"/>
        <v>256937</v>
      </c>
      <c r="R21" s="53">
        <f t="shared" si="7"/>
        <v>151.0097806076976</v>
      </c>
      <c r="S21" s="184">
        <f>listacondensadamasc!I18</f>
        <v>333</v>
      </c>
      <c r="T21" s="183">
        <f t="shared" si="5"/>
        <v>41506</v>
      </c>
      <c r="U21" s="53">
        <f t="shared" si="8"/>
        <v>802.2936442923915</v>
      </c>
      <c r="V21" s="214">
        <f>listacondensadamasc!J18</f>
        <v>848</v>
      </c>
      <c r="W21" s="16">
        <f t="shared" si="9"/>
        <v>1387892</v>
      </c>
      <c r="X21" s="45">
        <f t="shared" si="10"/>
        <v>61.09985503194773</v>
      </c>
    </row>
    <row r="22" spans="2:24" ht="13.5" thickBot="1">
      <c r="B22" s="140" t="s">
        <v>117</v>
      </c>
      <c r="C22" s="226" t="s">
        <v>116</v>
      </c>
      <c r="D22" s="214">
        <f>listacondensadamasc!D19</f>
        <v>0</v>
      </c>
      <c r="E22" s="16">
        <f t="shared" si="0"/>
        <v>17496</v>
      </c>
      <c r="F22" s="58">
        <f t="shared" si="11"/>
        <v>0</v>
      </c>
      <c r="G22" s="184">
        <f>listacondensadamasc!E19</f>
        <v>1</v>
      </c>
      <c r="H22" s="183">
        <f t="shared" si="1"/>
        <v>84140</v>
      </c>
      <c r="I22" s="58">
        <f t="shared" si="12"/>
        <v>1.188495364868077</v>
      </c>
      <c r="J22" s="184">
        <f>listacondensadamasc!F19</f>
        <v>7</v>
      </c>
      <c r="K22" s="183">
        <f t="shared" si="2"/>
        <v>238024</v>
      </c>
      <c r="L22" s="58">
        <f t="shared" si="13"/>
        <v>2.9408799112694517</v>
      </c>
      <c r="M22" s="184">
        <f>listacondensadamasc!G19</f>
        <v>56</v>
      </c>
      <c r="N22" s="183">
        <f t="shared" si="3"/>
        <v>749789</v>
      </c>
      <c r="O22" s="58">
        <f t="shared" si="6"/>
        <v>7.468767880030248</v>
      </c>
      <c r="P22" s="184">
        <f>listacondensadamasc!H19</f>
        <v>60</v>
      </c>
      <c r="Q22" s="183">
        <f t="shared" si="4"/>
        <v>256937</v>
      </c>
      <c r="R22" s="58">
        <f t="shared" si="7"/>
        <v>23.352027929025404</v>
      </c>
      <c r="S22" s="184">
        <f>listacondensadamasc!I19</f>
        <v>17</v>
      </c>
      <c r="T22" s="183">
        <f t="shared" si="5"/>
        <v>41506</v>
      </c>
      <c r="U22" s="58">
        <f t="shared" si="8"/>
        <v>40.95793379270467</v>
      </c>
      <c r="V22" s="214">
        <f>listacondensadamasc!J19</f>
        <v>141</v>
      </c>
      <c r="W22" s="16">
        <f t="shared" si="9"/>
        <v>1387892</v>
      </c>
      <c r="X22" s="45">
        <f t="shared" si="10"/>
        <v>10.159291933378102</v>
      </c>
    </row>
    <row r="23" spans="2:24" ht="13.5" thickBot="1">
      <c r="B23" s="140" t="s">
        <v>82</v>
      </c>
      <c r="C23" s="226" t="s">
        <v>81</v>
      </c>
      <c r="D23" s="214">
        <f>listacondensadamasc!D20</f>
        <v>2</v>
      </c>
      <c r="E23" s="16">
        <f t="shared" si="0"/>
        <v>17496</v>
      </c>
      <c r="F23" s="58">
        <f t="shared" si="11"/>
        <v>11.431184270690444</v>
      </c>
      <c r="G23" s="184">
        <f>listacondensadamasc!E20</f>
        <v>63</v>
      </c>
      <c r="H23" s="183">
        <f t="shared" si="1"/>
        <v>84140</v>
      </c>
      <c r="I23" s="52">
        <f t="shared" si="12"/>
        <v>74.87520798668885</v>
      </c>
      <c r="J23" s="184">
        <f>listacondensadamasc!F20</f>
        <v>1283</v>
      </c>
      <c r="K23" s="183">
        <f t="shared" si="2"/>
        <v>238024</v>
      </c>
      <c r="L23" s="53">
        <f t="shared" si="13"/>
        <v>539.0212751655296</v>
      </c>
      <c r="M23" s="184">
        <f>listacondensadamasc!G20</f>
        <v>2033</v>
      </c>
      <c r="N23" s="183">
        <f t="shared" si="3"/>
        <v>749789</v>
      </c>
      <c r="O23" s="53">
        <f t="shared" si="6"/>
        <v>271.14294821609815</v>
      </c>
      <c r="P23" s="184">
        <f>listacondensadamasc!H20</f>
        <v>314</v>
      </c>
      <c r="Q23" s="183">
        <f t="shared" si="4"/>
        <v>256937</v>
      </c>
      <c r="R23" s="53">
        <f t="shared" si="7"/>
        <v>122.2089461618996</v>
      </c>
      <c r="S23" s="184">
        <f>listacondensadamasc!I20</f>
        <v>24</v>
      </c>
      <c r="T23" s="183">
        <f t="shared" si="5"/>
        <v>41506</v>
      </c>
      <c r="U23" s="52">
        <f t="shared" si="8"/>
        <v>57.82296535440659</v>
      </c>
      <c r="V23" s="214">
        <f>listacondensadamasc!J20</f>
        <v>3719</v>
      </c>
      <c r="W23" s="16">
        <f t="shared" si="9"/>
        <v>1387892</v>
      </c>
      <c r="X23" s="45">
        <f t="shared" si="10"/>
        <v>267.9603312073274</v>
      </c>
    </row>
    <row r="24" spans="2:24" ht="13.5" thickBot="1">
      <c r="B24" s="140" t="s">
        <v>86</v>
      </c>
      <c r="C24" s="226" t="s">
        <v>85</v>
      </c>
      <c r="D24" s="214">
        <f>listacondensadamasc!D21</f>
        <v>3</v>
      </c>
      <c r="E24" s="16">
        <f t="shared" si="0"/>
        <v>17496</v>
      </c>
      <c r="F24" s="58">
        <f t="shared" si="11"/>
        <v>17.146776406035666</v>
      </c>
      <c r="G24" s="184">
        <f>listacondensadamasc!E21</f>
        <v>8</v>
      </c>
      <c r="H24" s="183">
        <f t="shared" si="1"/>
        <v>84140</v>
      </c>
      <c r="I24" s="58">
        <f t="shared" si="12"/>
        <v>9.507962918944616</v>
      </c>
      <c r="J24" s="184">
        <f>listacondensadamasc!F21</f>
        <v>13</v>
      </c>
      <c r="K24" s="183">
        <f t="shared" si="2"/>
        <v>238024</v>
      </c>
      <c r="L24" s="58">
        <f t="shared" si="13"/>
        <v>5.461634120928982</v>
      </c>
      <c r="M24" s="184">
        <f>listacondensadamasc!G21</f>
        <v>85</v>
      </c>
      <c r="N24" s="183">
        <f t="shared" si="3"/>
        <v>749789</v>
      </c>
      <c r="O24" s="58">
        <f t="shared" si="6"/>
        <v>11.336522675045913</v>
      </c>
      <c r="P24" s="184">
        <f>listacondensadamasc!H21</f>
        <v>273</v>
      </c>
      <c r="Q24" s="183">
        <f t="shared" si="4"/>
        <v>256937</v>
      </c>
      <c r="R24" s="53">
        <f t="shared" si="7"/>
        <v>106.25172707706558</v>
      </c>
      <c r="S24" s="184">
        <f>listacondensadamasc!I21</f>
        <v>155</v>
      </c>
      <c r="T24" s="183">
        <f t="shared" si="5"/>
        <v>41506</v>
      </c>
      <c r="U24" s="53">
        <f t="shared" si="8"/>
        <v>373.43998458054256</v>
      </c>
      <c r="V24" s="214">
        <f>listacondensadamasc!J21</f>
        <v>537</v>
      </c>
      <c r="W24" s="16">
        <f t="shared" si="9"/>
        <v>1387892</v>
      </c>
      <c r="X24" s="45">
        <f t="shared" si="10"/>
        <v>38.69177140584426</v>
      </c>
    </row>
    <row r="25" spans="2:24" ht="13.5" thickBot="1">
      <c r="B25" s="140" t="s">
        <v>56</v>
      </c>
      <c r="C25" s="226" t="s">
        <v>55</v>
      </c>
      <c r="D25" s="214">
        <f>listacondensadamasc!D22</f>
        <v>207</v>
      </c>
      <c r="E25" s="16">
        <f t="shared" si="0"/>
        <v>17496</v>
      </c>
      <c r="F25" s="53">
        <f t="shared" si="11"/>
        <v>1183.1275720164608</v>
      </c>
      <c r="G25" s="184">
        <f>listacondensadamasc!E22</f>
        <v>718</v>
      </c>
      <c r="H25" s="183">
        <f t="shared" si="1"/>
        <v>84140</v>
      </c>
      <c r="I25" s="53">
        <f t="shared" si="12"/>
        <v>853.3396719752793</v>
      </c>
      <c r="J25" s="184">
        <f>listacondensadamasc!F22</f>
        <v>355</v>
      </c>
      <c r="K25" s="183">
        <f t="shared" si="2"/>
        <v>238024</v>
      </c>
      <c r="L25" s="53">
        <f t="shared" si="13"/>
        <v>149.1446240715222</v>
      </c>
      <c r="M25" s="184">
        <f>listacondensadamasc!G22</f>
        <v>511</v>
      </c>
      <c r="N25" s="183">
        <f t="shared" si="3"/>
        <v>749789</v>
      </c>
      <c r="O25" s="52">
        <f t="shared" si="6"/>
        <v>68.15250690527601</v>
      </c>
      <c r="P25" s="184">
        <f>listacondensadamasc!H22</f>
        <v>216</v>
      </c>
      <c r="Q25" s="183">
        <f t="shared" si="4"/>
        <v>256937</v>
      </c>
      <c r="R25" s="52">
        <f t="shared" si="7"/>
        <v>84.06730054449145</v>
      </c>
      <c r="S25" s="184">
        <f>listacondensadamasc!I22</f>
        <v>78</v>
      </c>
      <c r="T25" s="183">
        <f t="shared" si="5"/>
        <v>41506</v>
      </c>
      <c r="U25" s="53">
        <f t="shared" si="8"/>
        <v>187.92463740182143</v>
      </c>
      <c r="V25" s="214">
        <f>listacondensadamasc!J22</f>
        <v>2085</v>
      </c>
      <c r="W25" s="16">
        <f t="shared" si="9"/>
        <v>1387892</v>
      </c>
      <c r="X25" s="45">
        <f t="shared" si="10"/>
        <v>150.22782752548468</v>
      </c>
    </row>
    <row r="26" spans="2:24" ht="13.5" thickBot="1">
      <c r="B26" s="140" t="s">
        <v>140</v>
      </c>
      <c r="C26" s="226" t="s">
        <v>139</v>
      </c>
      <c r="D26" s="214">
        <f>listacondensadamasc!D23</f>
        <v>3</v>
      </c>
      <c r="E26" s="16">
        <f t="shared" si="0"/>
        <v>17496</v>
      </c>
      <c r="F26" s="197">
        <f t="shared" si="11"/>
        <v>17.146776406035666</v>
      </c>
      <c r="G26" s="184">
        <f>listacondensadamasc!E23</f>
        <v>35</v>
      </c>
      <c r="H26" s="183">
        <f t="shared" si="1"/>
        <v>84140</v>
      </c>
      <c r="I26" s="58">
        <f t="shared" si="12"/>
        <v>41.597337770382694</v>
      </c>
      <c r="J26" s="184">
        <f>listacondensadamasc!F23</f>
        <v>66</v>
      </c>
      <c r="K26" s="183">
        <f t="shared" si="2"/>
        <v>238024</v>
      </c>
      <c r="L26" s="58">
        <f t="shared" si="13"/>
        <v>27.72829630625483</v>
      </c>
      <c r="M26" s="184">
        <f>listacondensadamasc!G23</f>
        <v>58</v>
      </c>
      <c r="N26" s="183">
        <f t="shared" si="3"/>
        <v>749789</v>
      </c>
      <c r="O26" s="58">
        <f t="shared" si="6"/>
        <v>7.735509590031329</v>
      </c>
      <c r="P26" s="184">
        <f>listacondensadamasc!H23</f>
        <v>30</v>
      </c>
      <c r="Q26" s="183">
        <f t="shared" si="4"/>
        <v>256937</v>
      </c>
      <c r="R26" s="58">
        <f t="shared" si="7"/>
        <v>11.676013964512702</v>
      </c>
      <c r="S26" s="184">
        <f>listacondensadamasc!I23</f>
        <v>16</v>
      </c>
      <c r="T26" s="183">
        <f t="shared" si="5"/>
        <v>41506</v>
      </c>
      <c r="U26" s="197">
        <f t="shared" si="8"/>
        <v>38.548643569604394</v>
      </c>
      <c r="V26" s="214">
        <f>listacondensadamasc!J23</f>
        <v>208</v>
      </c>
      <c r="W26" s="16">
        <f t="shared" si="9"/>
        <v>1387892</v>
      </c>
      <c r="X26" s="45">
        <f t="shared" si="10"/>
        <v>14.986756894628689</v>
      </c>
    </row>
    <row r="27" spans="2:24" ht="13.5" thickBot="1">
      <c r="B27" s="140" t="s">
        <v>66</v>
      </c>
      <c r="C27" s="226" t="s">
        <v>65</v>
      </c>
      <c r="D27" s="214">
        <f>listacondensadamasc!D24</f>
        <v>0</v>
      </c>
      <c r="E27" s="16">
        <f t="shared" si="0"/>
        <v>17496</v>
      </c>
      <c r="F27" s="58">
        <f t="shared" si="11"/>
        <v>0</v>
      </c>
      <c r="G27" s="184">
        <f>listacondensadamasc!E24</f>
        <v>0</v>
      </c>
      <c r="H27" s="183">
        <f t="shared" si="1"/>
        <v>84140</v>
      </c>
      <c r="I27" s="58">
        <f t="shared" si="12"/>
        <v>0</v>
      </c>
      <c r="J27" s="184">
        <f>listacondensadamasc!F24</f>
        <v>8</v>
      </c>
      <c r="K27" s="183">
        <f t="shared" si="2"/>
        <v>238024</v>
      </c>
      <c r="L27" s="58">
        <f t="shared" si="13"/>
        <v>3.3610056128793735</v>
      </c>
      <c r="M27" s="184">
        <f>listacondensadamasc!G24</f>
        <v>303</v>
      </c>
      <c r="N27" s="183">
        <f t="shared" si="3"/>
        <v>749789</v>
      </c>
      <c r="O27" s="58">
        <f t="shared" si="6"/>
        <v>40.41136906516367</v>
      </c>
      <c r="P27" s="184">
        <f>listacondensadamasc!H24</f>
        <v>156</v>
      </c>
      <c r="Q27" s="183">
        <f t="shared" si="4"/>
        <v>256937</v>
      </c>
      <c r="R27" s="52">
        <f t="shared" si="7"/>
        <v>60.71527261546605</v>
      </c>
      <c r="S27" s="184">
        <f>listacondensadamasc!I24</f>
        <v>12</v>
      </c>
      <c r="T27" s="183">
        <f t="shared" si="5"/>
        <v>41506</v>
      </c>
      <c r="U27" s="58">
        <f t="shared" si="8"/>
        <v>28.911482677203296</v>
      </c>
      <c r="V27" s="214">
        <f>listacondensadamasc!J24</f>
        <v>479</v>
      </c>
      <c r="W27" s="16">
        <f t="shared" si="9"/>
        <v>1387892</v>
      </c>
      <c r="X27" s="45">
        <f t="shared" si="10"/>
        <v>34.51277188714972</v>
      </c>
    </row>
    <row r="28" spans="2:24" ht="13.5" thickBot="1">
      <c r="B28" s="140" t="s">
        <v>121</v>
      </c>
      <c r="C28" s="226" t="s">
        <v>120</v>
      </c>
      <c r="D28" s="214">
        <f>listacondensadamasc!D25</f>
        <v>0</v>
      </c>
      <c r="E28" s="16">
        <f t="shared" si="0"/>
        <v>17496</v>
      </c>
      <c r="F28" s="58">
        <f t="shared" si="11"/>
        <v>0</v>
      </c>
      <c r="G28" s="184">
        <f>listacondensadamasc!E25</f>
        <v>0</v>
      </c>
      <c r="H28" s="183">
        <f t="shared" si="1"/>
        <v>84140</v>
      </c>
      <c r="I28" s="58">
        <f t="shared" si="12"/>
        <v>0</v>
      </c>
      <c r="J28" s="184">
        <f>listacondensadamasc!F25</f>
        <v>0</v>
      </c>
      <c r="K28" s="183">
        <f t="shared" si="2"/>
        <v>238024</v>
      </c>
      <c r="L28" s="58">
        <f t="shared" si="13"/>
        <v>0</v>
      </c>
      <c r="M28" s="184">
        <f>listacondensadamasc!G25</f>
        <v>308</v>
      </c>
      <c r="N28" s="183">
        <f t="shared" si="3"/>
        <v>749789</v>
      </c>
      <c r="O28" s="58">
        <f t="shared" si="6"/>
        <v>41.07822334016637</v>
      </c>
      <c r="P28" s="184">
        <f>listacondensadamasc!H25</f>
        <v>182</v>
      </c>
      <c r="Q28" s="183">
        <f t="shared" si="4"/>
        <v>256937</v>
      </c>
      <c r="R28" s="52">
        <f t="shared" si="7"/>
        <v>70.83448471804373</v>
      </c>
      <c r="S28" s="184">
        <f>listacondensadamasc!I25</f>
        <v>22</v>
      </c>
      <c r="T28" s="183">
        <f t="shared" si="5"/>
        <v>41506</v>
      </c>
      <c r="U28" s="52">
        <f t="shared" si="8"/>
        <v>53.00438490820604</v>
      </c>
      <c r="V28" s="214">
        <f>listacondensadamasc!J25</f>
        <v>512</v>
      </c>
      <c r="W28" s="16">
        <f t="shared" si="9"/>
        <v>1387892</v>
      </c>
      <c r="X28" s="45">
        <f t="shared" si="10"/>
        <v>36.890478509855235</v>
      </c>
    </row>
    <row r="29" spans="2:24" ht="13.5" thickBot="1">
      <c r="B29" s="140" t="s">
        <v>164</v>
      </c>
      <c r="C29" s="226" t="s">
        <v>163</v>
      </c>
      <c r="D29" s="214">
        <f>listacondensadamasc!D26</f>
        <v>0</v>
      </c>
      <c r="E29" s="16">
        <f t="shared" si="0"/>
        <v>17496</v>
      </c>
      <c r="F29" s="58">
        <f t="shared" si="11"/>
        <v>0</v>
      </c>
      <c r="G29" s="184">
        <f>listacondensadamasc!E26</f>
        <v>0</v>
      </c>
      <c r="H29" s="183">
        <f t="shared" si="1"/>
        <v>84140</v>
      </c>
      <c r="I29" s="58">
        <f t="shared" si="12"/>
        <v>0</v>
      </c>
      <c r="J29" s="184">
        <f>listacondensadamasc!F26</f>
        <v>0</v>
      </c>
      <c r="K29" s="183">
        <f t="shared" si="2"/>
        <v>238024</v>
      </c>
      <c r="L29" s="58">
        <f t="shared" si="13"/>
        <v>0</v>
      </c>
      <c r="M29" s="184">
        <f>listacondensadamasc!G26</f>
        <v>70</v>
      </c>
      <c r="N29" s="183">
        <f t="shared" si="3"/>
        <v>749789</v>
      </c>
      <c r="O29" s="58">
        <f t="shared" si="6"/>
        <v>9.33595985003781</v>
      </c>
      <c r="P29" s="184">
        <f>listacondensadamasc!H26</f>
        <v>37</v>
      </c>
      <c r="Q29" s="183">
        <f t="shared" si="4"/>
        <v>256937</v>
      </c>
      <c r="R29" s="58">
        <f t="shared" si="7"/>
        <v>14.400417222898998</v>
      </c>
      <c r="S29" s="184">
        <f>listacondensadamasc!I26</f>
        <v>0</v>
      </c>
      <c r="T29" s="183">
        <f t="shared" si="5"/>
        <v>41506</v>
      </c>
      <c r="U29" s="58">
        <f t="shared" si="8"/>
        <v>0</v>
      </c>
      <c r="V29" s="214">
        <f>listacondensadamasc!J26</f>
        <v>107</v>
      </c>
      <c r="W29" s="16">
        <f t="shared" si="9"/>
        <v>1387892</v>
      </c>
      <c r="X29" s="45">
        <f t="shared" si="10"/>
        <v>7.709533594833028</v>
      </c>
    </row>
    <row r="30" spans="2:24" ht="13.5" thickBot="1">
      <c r="B30" s="140" t="s">
        <v>197</v>
      </c>
      <c r="C30" s="226" t="s">
        <v>114</v>
      </c>
      <c r="D30" s="214">
        <f>listacondensadamasc!D27</f>
        <v>22</v>
      </c>
      <c r="E30" s="16">
        <f t="shared" si="0"/>
        <v>17496</v>
      </c>
      <c r="F30" s="53">
        <f t="shared" si="11"/>
        <v>125.74302697759488</v>
      </c>
      <c r="G30" s="184">
        <f>listacondensadamasc!E27</f>
        <v>190</v>
      </c>
      <c r="H30" s="183">
        <f t="shared" si="1"/>
        <v>84140</v>
      </c>
      <c r="I30" s="53">
        <f t="shared" si="12"/>
        <v>225.81411932493464</v>
      </c>
      <c r="J30" s="184">
        <f>listacondensadamasc!F27</f>
        <v>806</v>
      </c>
      <c r="K30" s="183">
        <f t="shared" si="2"/>
        <v>238024</v>
      </c>
      <c r="L30" s="53">
        <f t="shared" si="13"/>
        <v>338.62131549759687</v>
      </c>
      <c r="M30" s="184">
        <f>listacondensadamasc!G27</f>
        <v>1779</v>
      </c>
      <c r="N30" s="183">
        <f t="shared" si="3"/>
        <v>749789</v>
      </c>
      <c r="O30" s="53">
        <f t="shared" si="6"/>
        <v>237.26675104596092</v>
      </c>
      <c r="P30" s="184">
        <f>listacondensadamasc!H27</f>
        <v>477</v>
      </c>
      <c r="Q30" s="183">
        <f t="shared" si="4"/>
        <v>256937</v>
      </c>
      <c r="R30" s="53">
        <f t="shared" si="7"/>
        <v>185.64862203575194</v>
      </c>
      <c r="S30" s="184">
        <f>listacondensadamasc!I27</f>
        <v>143</v>
      </c>
      <c r="T30" s="183">
        <f t="shared" si="5"/>
        <v>41506</v>
      </c>
      <c r="U30" s="53">
        <f t="shared" si="8"/>
        <v>344.5285019033393</v>
      </c>
      <c r="V30" s="214">
        <f>listacondensadamasc!J27</f>
        <v>3417</v>
      </c>
      <c r="W30" s="16">
        <f t="shared" si="9"/>
        <v>1387892</v>
      </c>
      <c r="X30" s="45">
        <f t="shared" si="10"/>
        <v>246.20071302377994</v>
      </c>
    </row>
    <row r="31" spans="2:24" ht="13.5" thickBot="1">
      <c r="B31" s="140" t="s">
        <v>189</v>
      </c>
      <c r="C31" s="226" t="s">
        <v>190</v>
      </c>
      <c r="D31" s="214">
        <f>listacondensadamasc!D28</f>
        <v>1</v>
      </c>
      <c r="E31" s="16">
        <f t="shared" si="0"/>
        <v>17496</v>
      </c>
      <c r="F31" s="58">
        <f t="shared" si="11"/>
        <v>5.715592135345222</v>
      </c>
      <c r="G31" s="184">
        <f>listacondensadamasc!E28</f>
        <v>0</v>
      </c>
      <c r="H31" s="183">
        <f t="shared" si="1"/>
        <v>84140</v>
      </c>
      <c r="I31" s="58">
        <f t="shared" si="12"/>
        <v>0</v>
      </c>
      <c r="J31" s="184">
        <f>listacondensadamasc!F28</f>
        <v>10</v>
      </c>
      <c r="K31" s="183">
        <f t="shared" si="2"/>
        <v>238024</v>
      </c>
      <c r="L31" s="58">
        <f t="shared" si="13"/>
        <v>4.201257016099217</v>
      </c>
      <c r="M31" s="184">
        <f>listacondensadamasc!G28</f>
        <v>51</v>
      </c>
      <c r="N31" s="183">
        <f t="shared" si="3"/>
        <v>749789</v>
      </c>
      <c r="O31" s="58">
        <f t="shared" si="6"/>
        <v>6.801913605027548</v>
      </c>
      <c r="P31" s="184">
        <f>listacondensadamasc!H28</f>
        <v>27</v>
      </c>
      <c r="Q31" s="183">
        <f t="shared" si="4"/>
        <v>256937</v>
      </c>
      <c r="R31" s="58">
        <f t="shared" si="7"/>
        <v>10.50841256806143</v>
      </c>
      <c r="S31" s="184">
        <f>listacondensadamasc!I28</f>
        <v>3</v>
      </c>
      <c r="T31" s="183">
        <f t="shared" si="5"/>
        <v>41506</v>
      </c>
      <c r="U31" s="58">
        <f t="shared" si="8"/>
        <v>7.227870669300824</v>
      </c>
      <c r="V31" s="214">
        <f>listacondensadamasc!J28</f>
        <v>92</v>
      </c>
      <c r="W31" s="16">
        <f t="shared" si="9"/>
        <v>1387892</v>
      </c>
      <c r="X31" s="45">
        <f t="shared" si="10"/>
        <v>6.628757857239612</v>
      </c>
    </row>
    <row r="32" spans="2:24" ht="13.5" thickBot="1">
      <c r="B32" s="140" t="s">
        <v>84</v>
      </c>
      <c r="C32" s="226" t="s">
        <v>83</v>
      </c>
      <c r="D32" s="214">
        <f>listacondensadamasc!D29</f>
        <v>249</v>
      </c>
      <c r="E32" s="16">
        <f t="shared" si="0"/>
        <v>17496</v>
      </c>
      <c r="F32" s="53">
        <f t="shared" si="11"/>
        <v>1423.1824417009602</v>
      </c>
      <c r="G32" s="184">
        <f>listacondensadamasc!E29</f>
        <v>246</v>
      </c>
      <c r="H32" s="183">
        <f t="shared" si="1"/>
        <v>84140</v>
      </c>
      <c r="I32" s="53">
        <f t="shared" si="12"/>
        <v>292.3698597575469</v>
      </c>
      <c r="J32" s="184">
        <f>listacondensadamasc!F29</f>
        <v>256</v>
      </c>
      <c r="K32" s="183">
        <f t="shared" si="2"/>
        <v>238024</v>
      </c>
      <c r="L32" s="53">
        <f t="shared" si="13"/>
        <v>107.55217961213995</v>
      </c>
      <c r="M32" s="184">
        <f>listacondensadamasc!G29</f>
        <v>1471</v>
      </c>
      <c r="N32" s="183">
        <f t="shared" si="3"/>
        <v>749789</v>
      </c>
      <c r="O32" s="53">
        <f t="shared" si="6"/>
        <v>196.18852770579457</v>
      </c>
      <c r="P32" s="184">
        <f>listacondensadamasc!H29</f>
        <v>1375</v>
      </c>
      <c r="Q32" s="183">
        <f t="shared" si="4"/>
        <v>256937</v>
      </c>
      <c r="R32" s="53">
        <f t="shared" si="7"/>
        <v>535.1506400401655</v>
      </c>
      <c r="S32" s="184">
        <f>listacondensadamasc!I29</f>
        <v>406</v>
      </c>
      <c r="T32" s="183">
        <f t="shared" si="5"/>
        <v>41506</v>
      </c>
      <c r="U32" s="53">
        <f t="shared" si="8"/>
        <v>978.1718305787115</v>
      </c>
      <c r="V32" s="214">
        <f>listacondensadamasc!J29</f>
        <v>4003</v>
      </c>
      <c r="W32" s="16">
        <f t="shared" si="9"/>
        <v>1387892</v>
      </c>
      <c r="X32" s="45">
        <f t="shared" si="10"/>
        <v>288.4230185057627</v>
      </c>
    </row>
    <row r="33" spans="2:24" ht="13.5" thickBot="1">
      <c r="B33" s="140" t="s">
        <v>97</v>
      </c>
      <c r="C33" s="226" t="s">
        <v>96</v>
      </c>
      <c r="D33" s="214">
        <f>listacondensadamasc!D30</f>
        <v>0</v>
      </c>
      <c r="E33" s="16">
        <f t="shared" si="0"/>
        <v>17496</v>
      </c>
      <c r="F33" s="58">
        <f t="shared" si="11"/>
        <v>0</v>
      </c>
      <c r="G33" s="184">
        <f>listacondensadamasc!E30</f>
        <v>0</v>
      </c>
      <c r="H33" s="183">
        <f t="shared" si="1"/>
        <v>84140</v>
      </c>
      <c r="I33" s="58">
        <f t="shared" si="12"/>
        <v>0</v>
      </c>
      <c r="J33" s="184">
        <f>listacondensadamasc!F30</f>
        <v>0</v>
      </c>
      <c r="K33" s="183">
        <f t="shared" si="2"/>
        <v>238024</v>
      </c>
      <c r="L33" s="58">
        <f t="shared" si="13"/>
        <v>0</v>
      </c>
      <c r="M33" s="184">
        <f>listacondensadamasc!G30</f>
        <v>16</v>
      </c>
      <c r="N33" s="183">
        <f t="shared" si="3"/>
        <v>749789</v>
      </c>
      <c r="O33" s="58">
        <f t="shared" si="6"/>
        <v>2.1339336800086426</v>
      </c>
      <c r="P33" s="184">
        <f>listacondensadamasc!H30</f>
        <v>654</v>
      </c>
      <c r="Q33" s="183">
        <f t="shared" si="4"/>
        <v>256937</v>
      </c>
      <c r="R33" s="53">
        <f t="shared" si="7"/>
        <v>254.53710442637689</v>
      </c>
      <c r="S33" s="184">
        <f>listacondensadamasc!I30</f>
        <v>425</v>
      </c>
      <c r="T33" s="183">
        <f t="shared" si="5"/>
        <v>41506</v>
      </c>
      <c r="U33" s="53">
        <f t="shared" si="8"/>
        <v>1023.9483448176168</v>
      </c>
      <c r="V33" s="214">
        <f>listacondensadamasc!J30</f>
        <v>1095</v>
      </c>
      <c r="W33" s="16">
        <f t="shared" si="9"/>
        <v>1387892</v>
      </c>
      <c r="X33" s="45">
        <f t="shared" si="10"/>
        <v>78.8966288443193</v>
      </c>
    </row>
    <row r="34" spans="2:24" ht="13.5" thickBot="1">
      <c r="B34" s="140" t="s">
        <v>184</v>
      </c>
      <c r="C34" s="226" t="s">
        <v>185</v>
      </c>
      <c r="D34" s="214">
        <f>listacondensadamasc!D31</f>
        <v>1</v>
      </c>
      <c r="E34" s="16">
        <f t="shared" si="0"/>
        <v>17496</v>
      </c>
      <c r="F34" s="58">
        <f t="shared" si="11"/>
        <v>5.715592135345222</v>
      </c>
      <c r="G34" s="184">
        <f>listacondensadamasc!E31</f>
        <v>0</v>
      </c>
      <c r="H34" s="183">
        <f t="shared" si="1"/>
        <v>84140</v>
      </c>
      <c r="I34" s="58">
        <f t="shared" si="12"/>
        <v>0</v>
      </c>
      <c r="J34" s="184">
        <f>listacondensadamasc!F31</f>
        <v>1</v>
      </c>
      <c r="K34" s="183">
        <f t="shared" si="2"/>
        <v>238024</v>
      </c>
      <c r="L34" s="58">
        <f t="shared" si="13"/>
        <v>0.4201257016099217</v>
      </c>
      <c r="M34" s="184">
        <f>listacondensadamasc!G31</f>
        <v>75</v>
      </c>
      <c r="N34" s="183">
        <f t="shared" si="3"/>
        <v>749789</v>
      </c>
      <c r="O34" s="58">
        <f t="shared" si="6"/>
        <v>10.002814125040512</v>
      </c>
      <c r="P34" s="184">
        <f>listacondensadamasc!H31</f>
        <v>472</v>
      </c>
      <c r="Q34" s="183">
        <f t="shared" si="4"/>
        <v>256937</v>
      </c>
      <c r="R34" s="53">
        <f t="shared" si="7"/>
        <v>183.70261970833317</v>
      </c>
      <c r="S34" s="184">
        <f>listacondensadamasc!I31</f>
        <v>128</v>
      </c>
      <c r="T34" s="183">
        <f t="shared" si="5"/>
        <v>41506</v>
      </c>
      <c r="U34" s="53">
        <f t="shared" si="8"/>
        <v>308.38914855683515</v>
      </c>
      <c r="V34" s="214">
        <f>listacondensadamasc!J31</f>
        <v>677</v>
      </c>
      <c r="W34" s="16">
        <f t="shared" si="9"/>
        <v>1387892</v>
      </c>
      <c r="X34" s="45">
        <f t="shared" si="10"/>
        <v>48.7790116233828</v>
      </c>
    </row>
    <row r="35" spans="2:24" ht="13.5" thickBot="1">
      <c r="B35" s="140" t="s">
        <v>90</v>
      </c>
      <c r="C35" s="226" t="s">
        <v>89</v>
      </c>
      <c r="D35" s="214">
        <f>listacondensadamasc!D32</f>
        <v>19</v>
      </c>
      <c r="E35" s="16">
        <f t="shared" si="0"/>
        <v>17496</v>
      </c>
      <c r="F35" s="53">
        <f t="shared" si="11"/>
        <v>108.59625057155921</v>
      </c>
      <c r="G35" s="184">
        <f>listacondensadamasc!E32</f>
        <v>64</v>
      </c>
      <c r="H35" s="183">
        <f t="shared" si="1"/>
        <v>84140</v>
      </c>
      <c r="I35" s="52">
        <f t="shared" si="12"/>
        <v>76.06370335155692</v>
      </c>
      <c r="J35" s="184">
        <f>listacondensadamasc!F32</f>
        <v>112</v>
      </c>
      <c r="K35" s="183">
        <f t="shared" si="2"/>
        <v>238024</v>
      </c>
      <c r="L35" s="58">
        <f t="shared" si="13"/>
        <v>47.05407858031123</v>
      </c>
      <c r="M35" s="184">
        <f>listacondensadamasc!G32</f>
        <v>471</v>
      </c>
      <c r="N35" s="183">
        <f t="shared" si="3"/>
        <v>749789</v>
      </c>
      <c r="O35" s="52">
        <f t="shared" si="6"/>
        <v>62.81767270525441</v>
      </c>
      <c r="P35" s="184">
        <f>listacondensadamasc!H32</f>
        <v>191</v>
      </c>
      <c r="Q35" s="183">
        <f t="shared" si="4"/>
        <v>256937</v>
      </c>
      <c r="R35" s="52">
        <f t="shared" si="7"/>
        <v>74.33728890739754</v>
      </c>
      <c r="S35" s="184">
        <f>listacondensadamasc!I32</f>
        <v>66</v>
      </c>
      <c r="T35" s="183">
        <f t="shared" si="5"/>
        <v>41506</v>
      </c>
      <c r="U35" s="53">
        <f t="shared" si="8"/>
        <v>159.01315472461812</v>
      </c>
      <c r="V35" s="214">
        <f>listacondensadamasc!J32</f>
        <v>923</v>
      </c>
      <c r="W35" s="16">
        <f t="shared" si="9"/>
        <v>1387892</v>
      </c>
      <c r="X35" s="45">
        <f t="shared" si="10"/>
        <v>66.5037337199148</v>
      </c>
    </row>
    <row r="36" spans="2:24" ht="13.5" thickBot="1">
      <c r="B36" s="140" t="s">
        <v>235</v>
      </c>
      <c r="C36" s="226" t="s">
        <v>74</v>
      </c>
      <c r="D36" s="214">
        <f>listacondensadamasc!D33</f>
        <v>373</v>
      </c>
      <c r="E36" s="16">
        <f t="shared" si="0"/>
        <v>17496</v>
      </c>
      <c r="F36" s="53">
        <f t="shared" si="11"/>
        <v>2131.915866483768</v>
      </c>
      <c r="G36" s="184">
        <f>listacondensadamasc!E33</f>
        <v>333</v>
      </c>
      <c r="H36" s="183">
        <f t="shared" si="1"/>
        <v>84140</v>
      </c>
      <c r="I36" s="53">
        <f t="shared" si="12"/>
        <v>395.7689565010696</v>
      </c>
      <c r="J36" s="184">
        <f>listacondensadamasc!F33</f>
        <v>115</v>
      </c>
      <c r="K36" s="183">
        <f t="shared" si="2"/>
        <v>238024</v>
      </c>
      <c r="L36" s="58">
        <f t="shared" si="13"/>
        <v>48.31445568514099</v>
      </c>
      <c r="M36" s="184">
        <f>listacondensadamasc!G33</f>
        <v>95</v>
      </c>
      <c r="N36" s="183">
        <f t="shared" si="3"/>
        <v>749789</v>
      </c>
      <c r="O36" s="58">
        <f t="shared" si="6"/>
        <v>12.670231225051314</v>
      </c>
      <c r="P36" s="184">
        <f>listacondensadamasc!H33</f>
        <v>48</v>
      </c>
      <c r="Q36" s="183">
        <f t="shared" si="4"/>
        <v>256937</v>
      </c>
      <c r="R36" s="58">
        <f t="shared" si="7"/>
        <v>18.681622343220322</v>
      </c>
      <c r="S36" s="184">
        <f>listacondensadamasc!I33</f>
        <v>49</v>
      </c>
      <c r="T36" s="183">
        <f t="shared" si="5"/>
        <v>41506</v>
      </c>
      <c r="U36" s="53">
        <f t="shared" si="8"/>
        <v>118.05522093191345</v>
      </c>
      <c r="V36" s="214">
        <f>listacondensadamasc!J33</f>
        <v>1013</v>
      </c>
      <c r="W36" s="16">
        <f t="shared" si="9"/>
        <v>1387892</v>
      </c>
      <c r="X36" s="45">
        <f t="shared" si="10"/>
        <v>72.9883881454753</v>
      </c>
    </row>
    <row r="37" spans="2:24" ht="13.5" thickBot="1">
      <c r="B37" s="140" t="s">
        <v>236</v>
      </c>
      <c r="C37" s="226" t="s">
        <v>71</v>
      </c>
      <c r="D37" s="214">
        <f>listacondensadamasc!D34</f>
        <v>91</v>
      </c>
      <c r="E37" s="16">
        <f t="shared" si="0"/>
        <v>17496</v>
      </c>
      <c r="F37" s="53">
        <f t="shared" si="11"/>
        <v>520.1188843164152</v>
      </c>
      <c r="G37" s="184">
        <f>listacondensadamasc!E34</f>
        <v>357</v>
      </c>
      <c r="H37" s="183">
        <f t="shared" si="1"/>
        <v>84140</v>
      </c>
      <c r="I37" s="53">
        <f t="shared" si="12"/>
        <v>424.2928452579035</v>
      </c>
      <c r="J37" s="184">
        <f>listacondensadamasc!F34</f>
        <v>301</v>
      </c>
      <c r="K37" s="183">
        <f t="shared" si="2"/>
        <v>238024</v>
      </c>
      <c r="L37" s="53">
        <f t="shared" si="13"/>
        <v>126.45783618458643</v>
      </c>
      <c r="M37" s="184">
        <f>listacondensadamasc!G34</f>
        <v>280</v>
      </c>
      <c r="N37" s="183">
        <f t="shared" si="3"/>
        <v>749789</v>
      </c>
      <c r="O37" s="58">
        <f t="shared" si="6"/>
        <v>37.34383940015124</v>
      </c>
      <c r="P37" s="184">
        <f>listacondensadamasc!H34</f>
        <v>59</v>
      </c>
      <c r="Q37" s="183">
        <f t="shared" si="4"/>
        <v>256937</v>
      </c>
      <c r="R37" s="58">
        <f t="shared" si="7"/>
        <v>22.962827463541647</v>
      </c>
      <c r="S37" s="184">
        <f>listacondensadamasc!I34</f>
        <v>14</v>
      </c>
      <c r="T37" s="183">
        <f t="shared" si="5"/>
        <v>41506</v>
      </c>
      <c r="U37" s="58">
        <f t="shared" si="8"/>
        <v>33.730063123403845</v>
      </c>
      <c r="V37" s="214">
        <f>listacondensadamasc!J34</f>
        <v>1102</v>
      </c>
      <c r="W37" s="16">
        <f t="shared" si="9"/>
        <v>1387892</v>
      </c>
      <c r="X37" s="45">
        <f t="shared" si="10"/>
        <v>79.40099085519623</v>
      </c>
    </row>
    <row r="38" spans="2:24" ht="13.5" thickBot="1">
      <c r="B38" s="140" t="s">
        <v>73</v>
      </c>
      <c r="C38" s="226" t="s">
        <v>72</v>
      </c>
      <c r="D38" s="214">
        <f>listacondensadamasc!D35</f>
        <v>357</v>
      </c>
      <c r="E38" s="16">
        <f t="shared" si="0"/>
        <v>17496</v>
      </c>
      <c r="F38" s="53">
        <f t="shared" si="11"/>
        <v>2040.466392318244</v>
      </c>
      <c r="G38" s="184">
        <f>listacondensadamasc!E35</f>
        <v>839</v>
      </c>
      <c r="H38" s="183">
        <f t="shared" si="1"/>
        <v>84140</v>
      </c>
      <c r="I38" s="53">
        <f t="shared" si="12"/>
        <v>997.1476111243167</v>
      </c>
      <c r="J38" s="184">
        <f>listacondensadamasc!F35</f>
        <v>367</v>
      </c>
      <c r="K38" s="183">
        <f t="shared" si="2"/>
        <v>238024</v>
      </c>
      <c r="L38" s="53">
        <f t="shared" si="13"/>
        <v>154.18613249084126</v>
      </c>
      <c r="M38" s="184">
        <f>listacondensadamasc!G35</f>
        <v>361</v>
      </c>
      <c r="N38" s="183">
        <f t="shared" si="3"/>
        <v>749789</v>
      </c>
      <c r="O38" s="58">
        <f t="shared" si="6"/>
        <v>48.146878655194996</v>
      </c>
      <c r="P38" s="184">
        <f>listacondensadamasc!H35</f>
        <v>290</v>
      </c>
      <c r="Q38" s="183">
        <f t="shared" si="4"/>
        <v>256937</v>
      </c>
      <c r="R38" s="53">
        <f t="shared" si="7"/>
        <v>112.86813499028945</v>
      </c>
      <c r="S38" s="184">
        <f>listacondensadamasc!I35</f>
        <v>364</v>
      </c>
      <c r="T38" s="183">
        <f t="shared" si="5"/>
        <v>41506</v>
      </c>
      <c r="U38" s="53">
        <f t="shared" si="8"/>
        <v>876.9816412084999</v>
      </c>
      <c r="V38" s="214">
        <f>listacondensadamasc!J35</f>
        <v>2578</v>
      </c>
      <c r="W38" s="16">
        <f t="shared" si="9"/>
        <v>1387892</v>
      </c>
      <c r="X38" s="45">
        <f t="shared" si="10"/>
        <v>185.74932343438826</v>
      </c>
    </row>
    <row r="39" spans="2:24" ht="13.5" thickBot="1">
      <c r="B39" s="140" t="s">
        <v>93</v>
      </c>
      <c r="C39" s="226" t="s">
        <v>92</v>
      </c>
      <c r="D39" s="214">
        <f>listacondensadamasc!D36</f>
        <v>3</v>
      </c>
      <c r="E39" s="16">
        <f t="shared" si="0"/>
        <v>17496</v>
      </c>
      <c r="F39" s="58">
        <f t="shared" si="11"/>
        <v>17.146776406035666</v>
      </c>
      <c r="G39" s="184">
        <f>listacondensadamasc!E36</f>
        <v>2</v>
      </c>
      <c r="H39" s="183">
        <f t="shared" si="1"/>
        <v>84140</v>
      </c>
      <c r="I39" s="58">
        <f t="shared" si="12"/>
        <v>2.376990729736154</v>
      </c>
      <c r="J39" s="184">
        <f>listacondensadamasc!F36</f>
        <v>14</v>
      </c>
      <c r="K39" s="183">
        <f t="shared" si="2"/>
        <v>238024</v>
      </c>
      <c r="L39" s="58">
        <f t="shared" si="13"/>
        <v>5.881759822538903</v>
      </c>
      <c r="M39" s="184">
        <f>listacondensadamasc!G36</f>
        <v>475</v>
      </c>
      <c r="N39" s="183">
        <f t="shared" si="3"/>
        <v>749789</v>
      </c>
      <c r="O39" s="52">
        <f t="shared" si="6"/>
        <v>63.35115612525657</v>
      </c>
      <c r="P39" s="184">
        <f>listacondensadamasc!H36</f>
        <v>601</v>
      </c>
      <c r="Q39" s="183">
        <f t="shared" si="4"/>
        <v>256937</v>
      </c>
      <c r="R39" s="53">
        <f t="shared" si="7"/>
        <v>233.90947975573778</v>
      </c>
      <c r="S39" s="184">
        <f>listacondensadamasc!I36</f>
        <v>508</v>
      </c>
      <c r="T39" s="183">
        <f t="shared" si="5"/>
        <v>41506</v>
      </c>
      <c r="U39" s="53">
        <f t="shared" si="8"/>
        <v>1223.9194333349396</v>
      </c>
      <c r="V39" s="214">
        <f>listacondensadamasc!J36</f>
        <v>1603</v>
      </c>
      <c r="W39" s="16">
        <f t="shared" si="9"/>
        <v>1387892</v>
      </c>
      <c r="X39" s="45">
        <f t="shared" si="10"/>
        <v>115.49890049081628</v>
      </c>
    </row>
    <row r="40" spans="2:24" ht="13.5" thickBot="1">
      <c r="B40" s="140" t="s">
        <v>137</v>
      </c>
      <c r="C40" s="226" t="s">
        <v>136</v>
      </c>
      <c r="D40" s="214">
        <f>listacondensadamasc!D37</f>
        <v>2</v>
      </c>
      <c r="E40" s="16">
        <f aca="true" t="shared" si="14" ref="E40:E60">$E$68</f>
        <v>17496</v>
      </c>
      <c r="F40" s="58">
        <f t="shared" si="11"/>
        <v>11.431184270690444</v>
      </c>
      <c r="G40" s="184">
        <f>listacondensadamasc!E37</f>
        <v>249</v>
      </c>
      <c r="H40" s="183">
        <f aca="true" t="shared" si="15" ref="H40:H60">$E$69</f>
        <v>84140</v>
      </c>
      <c r="I40" s="53">
        <f t="shared" si="12"/>
        <v>295.93534585215116</v>
      </c>
      <c r="J40" s="184">
        <f>listacondensadamasc!F37</f>
        <v>263</v>
      </c>
      <c r="K40" s="183">
        <f aca="true" t="shared" si="16" ref="K40:K60">$E$70</f>
        <v>238024</v>
      </c>
      <c r="L40" s="53">
        <f t="shared" si="13"/>
        <v>110.4930595234094</v>
      </c>
      <c r="M40" s="184">
        <f>listacondensadamasc!G37</f>
        <v>314</v>
      </c>
      <c r="N40" s="183">
        <f aca="true" t="shared" si="17" ref="N40:N60">$E$71</f>
        <v>749789</v>
      </c>
      <c r="O40" s="58">
        <f t="shared" si="6"/>
        <v>41.87844847016961</v>
      </c>
      <c r="P40" s="184">
        <f>listacondensadamasc!H37</f>
        <v>301</v>
      </c>
      <c r="Q40" s="183">
        <f aca="true" t="shared" si="18" ref="Q40:Q60">$E$72</f>
        <v>256937</v>
      </c>
      <c r="R40" s="53">
        <f t="shared" si="7"/>
        <v>117.14934011061077</v>
      </c>
      <c r="S40" s="184">
        <f>listacondensadamasc!I37</f>
        <v>110</v>
      </c>
      <c r="T40" s="183">
        <f aca="true" t="shared" si="19" ref="T40:T60">$E$73</f>
        <v>41506</v>
      </c>
      <c r="U40" s="53">
        <f t="shared" si="8"/>
        <v>265.0219245410302</v>
      </c>
      <c r="V40" s="214">
        <f>listacondensadamasc!J37</f>
        <v>1239</v>
      </c>
      <c r="W40" s="16">
        <f aca="true" t="shared" si="20" ref="W40:W60">$E$74</f>
        <v>1387892</v>
      </c>
      <c r="X40" s="45">
        <f t="shared" si="10"/>
        <v>89.27207592521609</v>
      </c>
    </row>
    <row r="41" spans="2:24" ht="13.5" thickBot="1">
      <c r="B41" s="140" t="s">
        <v>95</v>
      </c>
      <c r="C41" s="226" t="s">
        <v>94</v>
      </c>
      <c r="D41" s="214">
        <f>listacondensadamasc!D38</f>
        <v>0</v>
      </c>
      <c r="E41" s="16">
        <f t="shared" si="14"/>
        <v>17496</v>
      </c>
      <c r="F41" s="58">
        <f t="shared" si="11"/>
        <v>0</v>
      </c>
      <c r="G41" s="184">
        <f>listacondensadamasc!E38</f>
        <v>1</v>
      </c>
      <c r="H41" s="183">
        <f t="shared" si="15"/>
        <v>84140</v>
      </c>
      <c r="I41" s="58">
        <f t="shared" si="12"/>
        <v>1.188495364868077</v>
      </c>
      <c r="J41" s="184">
        <f>listacondensadamasc!F38</f>
        <v>5</v>
      </c>
      <c r="K41" s="183">
        <f t="shared" si="16"/>
        <v>238024</v>
      </c>
      <c r="L41" s="58">
        <f t="shared" si="13"/>
        <v>2.1006285080496085</v>
      </c>
      <c r="M41" s="184">
        <f>listacondensadamasc!G38</f>
        <v>1043</v>
      </c>
      <c r="N41" s="183">
        <f t="shared" si="17"/>
        <v>749789</v>
      </c>
      <c r="O41" s="53">
        <f t="shared" si="6"/>
        <v>139.10580176556337</v>
      </c>
      <c r="P41" s="184">
        <f>listacondensadamasc!H38</f>
        <v>663</v>
      </c>
      <c r="Q41" s="183">
        <f t="shared" si="18"/>
        <v>256937</v>
      </c>
      <c r="R41" s="53">
        <f t="shared" si="7"/>
        <v>258.0399086157307</v>
      </c>
      <c r="S41" s="184">
        <f>listacondensadamasc!I38</f>
        <v>103</v>
      </c>
      <c r="T41" s="183">
        <f t="shared" si="19"/>
        <v>41506</v>
      </c>
      <c r="U41" s="53">
        <f t="shared" si="8"/>
        <v>248.1568929793283</v>
      </c>
      <c r="V41" s="214">
        <f>listacondensadamasc!J38</f>
        <v>1815</v>
      </c>
      <c r="W41" s="16">
        <f t="shared" si="20"/>
        <v>1387892</v>
      </c>
      <c r="X41" s="45">
        <f t="shared" si="10"/>
        <v>130.77386424880322</v>
      </c>
    </row>
    <row r="42" spans="2:24" ht="13.5" thickBot="1">
      <c r="B42" s="140" t="s">
        <v>198</v>
      </c>
      <c r="C42" s="226" t="s">
        <v>169</v>
      </c>
      <c r="D42" s="214">
        <f>listacondensadamasc!D39</f>
        <v>0</v>
      </c>
      <c r="E42" s="16">
        <f t="shared" si="14"/>
        <v>17496</v>
      </c>
      <c r="F42" s="58">
        <f t="shared" si="11"/>
        <v>0</v>
      </c>
      <c r="G42" s="184">
        <f>listacondensadamasc!E39</f>
        <v>17</v>
      </c>
      <c r="H42" s="183">
        <f t="shared" si="15"/>
        <v>84140</v>
      </c>
      <c r="I42" s="58">
        <f t="shared" si="12"/>
        <v>20.20442120275731</v>
      </c>
      <c r="J42" s="184">
        <f>listacondensadamasc!F39</f>
        <v>79</v>
      </c>
      <c r="K42" s="183">
        <f t="shared" si="16"/>
        <v>238024</v>
      </c>
      <c r="L42" s="58">
        <f t="shared" si="13"/>
        <v>33.18993042718381</v>
      </c>
      <c r="M42" s="184">
        <f>listacondensadamasc!G39</f>
        <v>1229</v>
      </c>
      <c r="N42" s="183">
        <f t="shared" si="17"/>
        <v>749789</v>
      </c>
      <c r="O42" s="53">
        <f t="shared" si="6"/>
        <v>163.91278079566385</v>
      </c>
      <c r="P42" s="184">
        <f>listacondensadamasc!H39</f>
        <v>324</v>
      </c>
      <c r="Q42" s="183">
        <f t="shared" si="18"/>
        <v>256937</v>
      </c>
      <c r="R42" s="53">
        <f t="shared" si="7"/>
        <v>126.10095081673718</v>
      </c>
      <c r="S42" s="184">
        <f>listacondensadamasc!I39</f>
        <v>45</v>
      </c>
      <c r="T42" s="183">
        <f t="shared" si="19"/>
        <v>41506</v>
      </c>
      <c r="U42" s="53">
        <f t="shared" si="8"/>
        <v>108.41806003951235</v>
      </c>
      <c r="V42" s="214">
        <f>listacondensadamasc!J39</f>
        <v>1694</v>
      </c>
      <c r="W42" s="16">
        <f t="shared" si="20"/>
        <v>1387892</v>
      </c>
      <c r="X42" s="45">
        <f t="shared" si="10"/>
        <v>122.05560663221634</v>
      </c>
    </row>
    <row r="43" spans="2:24" ht="13.5" thickBot="1">
      <c r="B43" s="140" t="s">
        <v>216</v>
      </c>
      <c r="C43" s="226" t="s">
        <v>91</v>
      </c>
      <c r="D43" s="214">
        <f>listacondensadamasc!D40</f>
        <v>0</v>
      </c>
      <c r="E43" s="16">
        <f t="shared" si="14"/>
        <v>17496</v>
      </c>
      <c r="F43" s="58">
        <f t="shared" si="11"/>
        <v>0</v>
      </c>
      <c r="G43" s="184">
        <f>listacondensadamasc!E40</f>
        <v>0</v>
      </c>
      <c r="H43" s="183">
        <f t="shared" si="15"/>
        <v>84140</v>
      </c>
      <c r="I43" s="58">
        <f t="shared" si="12"/>
        <v>0</v>
      </c>
      <c r="J43" s="184">
        <f>listacondensadamasc!F40</f>
        <v>4</v>
      </c>
      <c r="K43" s="183">
        <f t="shared" si="16"/>
        <v>238024</v>
      </c>
      <c r="L43" s="58">
        <f t="shared" si="13"/>
        <v>1.6805028064396867</v>
      </c>
      <c r="M43" s="184">
        <f>listacondensadamasc!G40</f>
        <v>746</v>
      </c>
      <c r="N43" s="183">
        <f t="shared" si="17"/>
        <v>749789</v>
      </c>
      <c r="O43" s="52">
        <f t="shared" si="6"/>
        <v>99.49465783040296</v>
      </c>
      <c r="P43" s="184">
        <f>listacondensadamasc!H40</f>
        <v>506</v>
      </c>
      <c r="Q43" s="183">
        <f t="shared" si="18"/>
        <v>256937</v>
      </c>
      <c r="R43" s="53">
        <f t="shared" si="7"/>
        <v>196.9354355347809</v>
      </c>
      <c r="S43" s="184">
        <f>listacondensadamasc!I40</f>
        <v>100</v>
      </c>
      <c r="T43" s="183">
        <f t="shared" si="19"/>
        <v>41506</v>
      </c>
      <c r="U43" s="53">
        <f t="shared" si="8"/>
        <v>240.92902231002748</v>
      </c>
      <c r="V43" s="214">
        <f>listacondensadamasc!J40</f>
        <v>1356</v>
      </c>
      <c r="W43" s="16">
        <f t="shared" si="20"/>
        <v>1387892</v>
      </c>
      <c r="X43" s="45">
        <f t="shared" si="10"/>
        <v>97.70212667844471</v>
      </c>
    </row>
    <row r="44" spans="2:24" ht="13.5" thickBot="1">
      <c r="B44" s="140" t="s">
        <v>99</v>
      </c>
      <c r="C44" s="226" t="s">
        <v>98</v>
      </c>
      <c r="D44" s="214">
        <f>listacondensadamasc!D41</f>
        <v>56</v>
      </c>
      <c r="E44" s="16">
        <f t="shared" si="14"/>
        <v>17496</v>
      </c>
      <c r="F44" s="53">
        <f t="shared" si="11"/>
        <v>320.0731595793324</v>
      </c>
      <c r="G44" s="184">
        <f>listacondensadamasc!E41</f>
        <v>1007</v>
      </c>
      <c r="H44" s="183">
        <f t="shared" si="15"/>
        <v>84140</v>
      </c>
      <c r="I44" s="53">
        <f t="shared" si="12"/>
        <v>1196.8148324221536</v>
      </c>
      <c r="J44" s="184">
        <f>listacondensadamasc!F41</f>
        <v>1477</v>
      </c>
      <c r="K44" s="183">
        <f t="shared" si="16"/>
        <v>238024</v>
      </c>
      <c r="L44" s="53">
        <f t="shared" si="13"/>
        <v>620.5256612778543</v>
      </c>
      <c r="M44" s="184">
        <f>listacondensadamasc!G41</f>
        <v>664</v>
      </c>
      <c r="N44" s="183">
        <f t="shared" si="17"/>
        <v>749789</v>
      </c>
      <c r="O44" s="52">
        <f t="shared" si="6"/>
        <v>88.55824772035866</v>
      </c>
      <c r="P44" s="184">
        <f>listacondensadamasc!H41</f>
        <v>95</v>
      </c>
      <c r="Q44" s="183">
        <f t="shared" si="18"/>
        <v>256937</v>
      </c>
      <c r="R44" s="58">
        <f t="shared" si="7"/>
        <v>36.97404422095689</v>
      </c>
      <c r="S44" s="184">
        <f>listacondensadamasc!I41</f>
        <v>14</v>
      </c>
      <c r="T44" s="183">
        <f t="shared" si="19"/>
        <v>41506</v>
      </c>
      <c r="U44" s="58">
        <f t="shared" si="8"/>
        <v>33.730063123403845</v>
      </c>
      <c r="V44" s="214">
        <f>listacondensadamasc!J41</f>
        <v>3313</v>
      </c>
      <c r="W44" s="16">
        <f t="shared" si="20"/>
        <v>1387892</v>
      </c>
      <c r="X44" s="45">
        <f>+V44*100000/W44</f>
        <v>238.7073345764656</v>
      </c>
    </row>
    <row r="45" spans="2:24" ht="13.5" thickBot="1">
      <c r="B45" s="140" t="s">
        <v>172</v>
      </c>
      <c r="C45" s="226" t="s">
        <v>171</v>
      </c>
      <c r="D45" s="214">
        <f>listacondensadamasc!D42</f>
        <v>12</v>
      </c>
      <c r="E45" s="16">
        <f t="shared" si="14"/>
        <v>17496</v>
      </c>
      <c r="F45" s="52">
        <f t="shared" si="11"/>
        <v>68.58710562414267</v>
      </c>
      <c r="G45" s="184">
        <f>listacondensadamasc!E42</f>
        <v>124</v>
      </c>
      <c r="H45" s="183">
        <f t="shared" si="15"/>
        <v>84140</v>
      </c>
      <c r="I45" s="53">
        <f t="shared" si="12"/>
        <v>147.37342524364155</v>
      </c>
      <c r="J45" s="184">
        <f>listacondensadamasc!F42</f>
        <v>39</v>
      </c>
      <c r="K45" s="183">
        <f t="shared" si="16"/>
        <v>238024</v>
      </c>
      <c r="L45" s="58">
        <f t="shared" si="13"/>
        <v>16.384902362786946</v>
      </c>
      <c r="M45" s="184">
        <f>listacondensadamasc!G42</f>
        <v>54</v>
      </c>
      <c r="N45" s="58">
        <f t="shared" si="17"/>
        <v>749789</v>
      </c>
      <c r="O45" s="58">
        <f t="shared" si="6"/>
        <v>7.202026170029169</v>
      </c>
      <c r="P45" s="184">
        <f>listacondensadamasc!H42</f>
        <v>28</v>
      </c>
      <c r="Q45" s="58">
        <f t="shared" si="18"/>
        <v>256937</v>
      </c>
      <c r="R45" s="58">
        <f t="shared" si="7"/>
        <v>10.897613033545188</v>
      </c>
      <c r="S45" s="184">
        <f>listacondensadamasc!I42</f>
        <v>7</v>
      </c>
      <c r="T45" s="58">
        <f t="shared" si="19"/>
        <v>41506</v>
      </c>
      <c r="U45" s="58">
        <f t="shared" si="8"/>
        <v>16.865031561701922</v>
      </c>
      <c r="V45" s="214">
        <f>listacondensadamasc!J42</f>
        <v>264</v>
      </c>
      <c r="W45" s="16">
        <f t="shared" si="20"/>
        <v>1387892</v>
      </c>
      <c r="X45" s="45">
        <f t="shared" si="10"/>
        <v>19.021652981644106</v>
      </c>
    </row>
    <row r="46" spans="2:24" ht="13.5" thickBot="1">
      <c r="B46" s="140" t="s">
        <v>166</v>
      </c>
      <c r="C46" s="226" t="s">
        <v>165</v>
      </c>
      <c r="D46" s="214">
        <f>listacondensadamasc!D43</f>
        <v>0</v>
      </c>
      <c r="E46" s="16">
        <f t="shared" si="14"/>
        <v>17496</v>
      </c>
      <c r="F46" s="58">
        <f t="shared" si="11"/>
        <v>0</v>
      </c>
      <c r="G46" s="184">
        <f>listacondensadamasc!E43</f>
        <v>1</v>
      </c>
      <c r="H46" s="183">
        <f t="shared" si="15"/>
        <v>84140</v>
      </c>
      <c r="I46" s="58">
        <f t="shared" si="12"/>
        <v>1.188495364868077</v>
      </c>
      <c r="J46" s="184">
        <f>listacondensadamasc!F43</f>
        <v>5</v>
      </c>
      <c r="K46" s="183">
        <f t="shared" si="16"/>
        <v>238024</v>
      </c>
      <c r="L46" s="58">
        <f t="shared" si="13"/>
        <v>2.1006285080496085</v>
      </c>
      <c r="M46" s="184">
        <f>listacondensadamasc!G43</f>
        <v>49</v>
      </c>
      <c r="N46" s="183">
        <f t="shared" si="17"/>
        <v>749789</v>
      </c>
      <c r="O46" s="58">
        <f t="shared" si="6"/>
        <v>6.535171895026467</v>
      </c>
      <c r="P46" s="184">
        <f>listacondensadamasc!H43</f>
        <v>28</v>
      </c>
      <c r="Q46" s="183">
        <f t="shared" si="18"/>
        <v>256937</v>
      </c>
      <c r="R46" s="58">
        <f t="shared" si="7"/>
        <v>10.897613033545188</v>
      </c>
      <c r="S46" s="184">
        <f>listacondensadamasc!I43</f>
        <v>5</v>
      </c>
      <c r="T46" s="183">
        <f t="shared" si="19"/>
        <v>41506</v>
      </c>
      <c r="U46" s="58">
        <f t="shared" si="8"/>
        <v>12.046451115501373</v>
      </c>
      <c r="V46" s="214">
        <f>listacondensadamasc!J43</f>
        <v>88</v>
      </c>
      <c r="W46" s="16">
        <f t="shared" si="20"/>
        <v>1387892</v>
      </c>
      <c r="X46" s="45">
        <f t="shared" si="10"/>
        <v>6.340550993881369</v>
      </c>
    </row>
    <row r="47" spans="2:24" ht="13.5" thickBot="1">
      <c r="B47" s="140" t="s">
        <v>227</v>
      </c>
      <c r="C47" s="226" t="s">
        <v>59</v>
      </c>
      <c r="D47" s="214">
        <f>listacondensadamasc!D44</f>
        <v>0</v>
      </c>
      <c r="E47" s="16">
        <f t="shared" si="14"/>
        <v>17496</v>
      </c>
      <c r="F47" s="58">
        <f t="shared" si="11"/>
        <v>0</v>
      </c>
      <c r="G47" s="184">
        <f>listacondensadamasc!E44</f>
        <v>0</v>
      </c>
      <c r="H47" s="183">
        <f t="shared" si="15"/>
        <v>84140</v>
      </c>
      <c r="I47" s="58">
        <f t="shared" si="12"/>
        <v>0</v>
      </c>
      <c r="J47" s="184">
        <f>listacondensadamasc!F44</f>
        <v>1</v>
      </c>
      <c r="K47" s="183">
        <f t="shared" si="16"/>
        <v>238024</v>
      </c>
      <c r="L47" s="58">
        <f t="shared" si="13"/>
        <v>0.4201257016099217</v>
      </c>
      <c r="M47" s="184">
        <f>listacondensadamasc!G44</f>
        <v>7</v>
      </c>
      <c r="N47" s="183">
        <f t="shared" si="17"/>
        <v>749789</v>
      </c>
      <c r="O47" s="58">
        <f t="shared" si="6"/>
        <v>0.933595985003781</v>
      </c>
      <c r="P47" s="184">
        <f>listacondensadamasc!H44</f>
        <v>1</v>
      </c>
      <c r="Q47" s="183">
        <f t="shared" si="18"/>
        <v>256937</v>
      </c>
      <c r="R47" s="58">
        <f t="shared" si="7"/>
        <v>0.3892004654837567</v>
      </c>
      <c r="S47" s="184">
        <f>listacondensadamasc!I44</f>
        <v>0</v>
      </c>
      <c r="T47" s="183">
        <f t="shared" si="19"/>
        <v>41506</v>
      </c>
      <c r="U47" s="58">
        <f t="shared" si="8"/>
        <v>0</v>
      </c>
      <c r="V47" s="214">
        <f>listacondensadamasc!J44</f>
        <v>9</v>
      </c>
      <c r="W47" s="16">
        <f t="shared" si="20"/>
        <v>1387892</v>
      </c>
      <c r="X47" s="45">
        <f t="shared" si="10"/>
        <v>0.648465442556049</v>
      </c>
    </row>
    <row r="48" spans="2:24" ht="13.5" thickBot="1">
      <c r="B48" s="140" t="s">
        <v>231</v>
      </c>
      <c r="C48" s="226" t="s">
        <v>156</v>
      </c>
      <c r="D48" s="214">
        <f>listacondensadamasc!D45</f>
        <v>0</v>
      </c>
      <c r="E48" s="16">
        <f t="shared" si="14"/>
        <v>17496</v>
      </c>
      <c r="F48" s="58">
        <f t="shared" si="11"/>
        <v>0</v>
      </c>
      <c r="G48" s="184">
        <f>listacondensadamasc!E45</f>
        <v>0</v>
      </c>
      <c r="H48" s="183">
        <f t="shared" si="15"/>
        <v>84140</v>
      </c>
      <c r="I48" s="58">
        <f t="shared" si="12"/>
        <v>0</v>
      </c>
      <c r="J48" s="184">
        <f>listacondensadamasc!F45</f>
        <v>3</v>
      </c>
      <c r="K48" s="183">
        <f t="shared" si="16"/>
        <v>238024</v>
      </c>
      <c r="L48" s="58">
        <f t="shared" si="13"/>
        <v>1.2603771048297652</v>
      </c>
      <c r="M48" s="184">
        <f>listacondensadamasc!G45</f>
        <v>66</v>
      </c>
      <c r="N48" s="183">
        <f t="shared" si="17"/>
        <v>749789</v>
      </c>
      <c r="O48" s="58">
        <f t="shared" si="6"/>
        <v>8.80247643003565</v>
      </c>
      <c r="P48" s="184">
        <f>listacondensadamasc!H45</f>
        <v>226</v>
      </c>
      <c r="Q48" s="183">
        <f t="shared" si="18"/>
        <v>256937</v>
      </c>
      <c r="R48" s="52">
        <f t="shared" si="7"/>
        <v>87.95930519932902</v>
      </c>
      <c r="S48" s="184">
        <f>listacondensadamasc!I45</f>
        <v>142</v>
      </c>
      <c r="T48" s="183">
        <f t="shared" si="19"/>
        <v>41506</v>
      </c>
      <c r="U48" s="53">
        <f t="shared" si="8"/>
        <v>342.119211680239</v>
      </c>
      <c r="V48" s="214">
        <f>listacondensadamasc!J45</f>
        <v>437</v>
      </c>
      <c r="W48" s="16">
        <f t="shared" si="20"/>
        <v>1387892</v>
      </c>
      <c r="X48" s="45">
        <f t="shared" si="10"/>
        <v>31.48659982188816</v>
      </c>
    </row>
    <row r="49" spans="2:24" ht="13.5" thickBot="1">
      <c r="B49" s="140" t="s">
        <v>269</v>
      </c>
      <c r="C49" s="226" t="s">
        <v>160</v>
      </c>
      <c r="D49" s="214">
        <f>listacondensadamasc!D46</f>
        <v>1</v>
      </c>
      <c r="E49" s="16">
        <f t="shared" si="14"/>
        <v>17496</v>
      </c>
      <c r="F49" s="58">
        <f t="shared" si="11"/>
        <v>5.715592135345222</v>
      </c>
      <c r="G49" s="184">
        <f>listacondensadamasc!E46</f>
        <v>1</v>
      </c>
      <c r="H49" s="183">
        <f t="shared" si="15"/>
        <v>84140</v>
      </c>
      <c r="I49" s="58">
        <f t="shared" si="12"/>
        <v>1.188495364868077</v>
      </c>
      <c r="J49" s="184">
        <f>listacondensadamasc!F46</f>
        <v>1</v>
      </c>
      <c r="K49" s="183">
        <f t="shared" si="16"/>
        <v>238024</v>
      </c>
      <c r="L49" s="58">
        <f t="shared" si="13"/>
        <v>0.4201257016099217</v>
      </c>
      <c r="M49" s="184">
        <f>listacondensadamasc!G46</f>
        <v>85</v>
      </c>
      <c r="N49" s="183">
        <f t="shared" si="17"/>
        <v>749789</v>
      </c>
      <c r="O49" s="58">
        <f t="shared" si="6"/>
        <v>11.336522675045913</v>
      </c>
      <c r="P49" s="184">
        <f>listacondensadamasc!H46</f>
        <v>477</v>
      </c>
      <c r="Q49" s="183">
        <f t="shared" si="18"/>
        <v>256937</v>
      </c>
      <c r="R49" s="53">
        <f t="shared" si="7"/>
        <v>185.64862203575194</v>
      </c>
      <c r="S49" s="184">
        <f>listacondensadamasc!I46</f>
        <v>389</v>
      </c>
      <c r="T49" s="183">
        <f t="shared" si="19"/>
        <v>41506</v>
      </c>
      <c r="U49" s="53">
        <f t="shared" si="8"/>
        <v>937.2138967860069</v>
      </c>
      <c r="V49" s="214">
        <f>listacondensadamasc!J46</f>
        <v>954</v>
      </c>
      <c r="W49" s="16">
        <f t="shared" si="20"/>
        <v>1387892</v>
      </c>
      <c r="X49" s="45">
        <f t="shared" si="10"/>
        <v>68.7373369109412</v>
      </c>
    </row>
    <row r="50" spans="2:24" ht="13.5" thickBot="1">
      <c r="B50" s="140" t="s">
        <v>217</v>
      </c>
      <c r="C50" s="226" t="s">
        <v>129</v>
      </c>
      <c r="D50" s="214">
        <f>listacondensadamasc!D47</f>
        <v>0</v>
      </c>
      <c r="E50" s="16">
        <f t="shared" si="14"/>
        <v>17496</v>
      </c>
      <c r="F50" s="58">
        <f t="shared" si="11"/>
        <v>0</v>
      </c>
      <c r="G50" s="184">
        <f>listacondensadamasc!E47</f>
        <v>1</v>
      </c>
      <c r="H50" s="183">
        <f t="shared" si="15"/>
        <v>84140</v>
      </c>
      <c r="I50" s="58">
        <f t="shared" si="12"/>
        <v>1.188495364868077</v>
      </c>
      <c r="J50" s="184">
        <f>listacondensadamasc!F47</f>
        <v>0</v>
      </c>
      <c r="K50" s="183">
        <f t="shared" si="16"/>
        <v>238024</v>
      </c>
      <c r="L50" s="58">
        <f t="shared" si="13"/>
        <v>0</v>
      </c>
      <c r="M50" s="184">
        <f>listacondensadamasc!G47</f>
        <v>2</v>
      </c>
      <c r="N50" s="183">
        <f t="shared" si="17"/>
        <v>749789</v>
      </c>
      <c r="O50" s="58">
        <f t="shared" si="6"/>
        <v>0.2667417100010803</v>
      </c>
      <c r="P50" s="184">
        <f>listacondensadamasc!H47</f>
        <v>15</v>
      </c>
      <c r="Q50" s="183">
        <f t="shared" si="18"/>
        <v>256937</v>
      </c>
      <c r="R50" s="58">
        <f t="shared" si="7"/>
        <v>5.838006982256351</v>
      </c>
      <c r="S50" s="184">
        <f>listacondensadamasc!I47</f>
        <v>2</v>
      </c>
      <c r="T50" s="183">
        <f t="shared" si="19"/>
        <v>41506</v>
      </c>
      <c r="U50" s="58">
        <f t="shared" si="8"/>
        <v>4.818580446200549</v>
      </c>
      <c r="V50" s="214">
        <f>listacondensadamasc!J47</f>
        <v>20</v>
      </c>
      <c r="W50" s="16">
        <f t="shared" si="20"/>
        <v>1387892</v>
      </c>
      <c r="X50" s="45">
        <f t="shared" si="10"/>
        <v>1.44103431679122</v>
      </c>
    </row>
    <row r="51" spans="2:24" ht="13.5" thickBot="1">
      <c r="B51" s="140" t="s">
        <v>222</v>
      </c>
      <c r="C51" s="226" t="s">
        <v>162</v>
      </c>
      <c r="D51" s="214">
        <f>listacondensadamasc!D48</f>
        <v>0</v>
      </c>
      <c r="E51" s="16">
        <f t="shared" si="14"/>
        <v>17496</v>
      </c>
      <c r="F51" s="58">
        <f t="shared" si="11"/>
        <v>0</v>
      </c>
      <c r="G51" s="184">
        <f>listacondensadamasc!E48</f>
        <v>0</v>
      </c>
      <c r="H51" s="183">
        <f t="shared" si="15"/>
        <v>84140</v>
      </c>
      <c r="I51" s="58">
        <f t="shared" si="12"/>
        <v>0</v>
      </c>
      <c r="J51" s="184">
        <f>listacondensadamasc!F48</f>
        <v>0</v>
      </c>
      <c r="K51" s="183">
        <f t="shared" si="16"/>
        <v>238024</v>
      </c>
      <c r="L51" s="58">
        <f t="shared" si="13"/>
        <v>0</v>
      </c>
      <c r="M51" s="184">
        <f>listacondensadamasc!G48</f>
        <v>23</v>
      </c>
      <c r="N51" s="183">
        <f t="shared" si="17"/>
        <v>749789</v>
      </c>
      <c r="O51" s="58">
        <f t="shared" si="6"/>
        <v>3.0675296650124233</v>
      </c>
      <c r="P51" s="184">
        <f>listacondensadamasc!H48</f>
        <v>606</v>
      </c>
      <c r="Q51" s="183">
        <f t="shared" si="18"/>
        <v>256937</v>
      </c>
      <c r="R51" s="53">
        <f t="shared" si="7"/>
        <v>235.85548208315657</v>
      </c>
      <c r="S51" s="184">
        <f>listacondensadamasc!I48</f>
        <v>675</v>
      </c>
      <c r="T51" s="183">
        <f t="shared" si="19"/>
        <v>41506</v>
      </c>
      <c r="U51" s="53">
        <f t="shared" si="8"/>
        <v>1626.2709005926854</v>
      </c>
      <c r="V51" s="214">
        <f>listacondensadamasc!J48</f>
        <v>1304</v>
      </c>
      <c r="W51" s="16">
        <f t="shared" si="20"/>
        <v>1387892</v>
      </c>
      <c r="X51" s="45">
        <f t="shared" si="10"/>
        <v>93.95543745478754</v>
      </c>
    </row>
    <row r="52" spans="2:24" ht="13.5" thickBot="1">
      <c r="B52" s="140" t="s">
        <v>228</v>
      </c>
      <c r="C52" s="226" t="s">
        <v>158</v>
      </c>
      <c r="D52" s="214">
        <f>listacondensadamasc!D49</f>
        <v>0</v>
      </c>
      <c r="E52" s="16">
        <f t="shared" si="14"/>
        <v>17496</v>
      </c>
      <c r="F52" s="58">
        <f t="shared" si="11"/>
        <v>0</v>
      </c>
      <c r="G52" s="184">
        <f>listacondensadamasc!E49</f>
        <v>0</v>
      </c>
      <c r="H52" s="183">
        <f t="shared" si="15"/>
        <v>84140</v>
      </c>
      <c r="I52" s="58">
        <f t="shared" si="12"/>
        <v>0</v>
      </c>
      <c r="J52" s="184">
        <f>listacondensadamasc!F49</f>
        <v>0</v>
      </c>
      <c r="K52" s="183">
        <f t="shared" si="16"/>
        <v>238024</v>
      </c>
      <c r="L52" s="58">
        <f t="shared" si="13"/>
        <v>0</v>
      </c>
      <c r="M52" s="184">
        <f>listacondensadamasc!G49</f>
        <v>0</v>
      </c>
      <c r="N52" s="183">
        <f t="shared" si="17"/>
        <v>749789</v>
      </c>
      <c r="O52" s="58">
        <f t="shared" si="6"/>
        <v>0</v>
      </c>
      <c r="P52" s="184">
        <f>listacondensadamasc!H49</f>
        <v>44</v>
      </c>
      <c r="Q52" s="183">
        <f t="shared" si="18"/>
        <v>256937</v>
      </c>
      <c r="R52" s="58">
        <f t="shared" si="7"/>
        <v>17.124820481285294</v>
      </c>
      <c r="S52" s="184">
        <f>listacondensadamasc!I49</f>
        <v>14</v>
      </c>
      <c r="T52" s="183">
        <f t="shared" si="19"/>
        <v>41506</v>
      </c>
      <c r="U52" s="58">
        <f t="shared" si="8"/>
        <v>33.730063123403845</v>
      </c>
      <c r="V52" s="214">
        <f>listacondensadamasc!J49</f>
        <v>58</v>
      </c>
      <c r="W52" s="16">
        <f t="shared" si="20"/>
        <v>1387892</v>
      </c>
      <c r="X52" s="45">
        <f t="shared" si="10"/>
        <v>4.178999518694538</v>
      </c>
    </row>
    <row r="53" spans="2:24" ht="13.5" thickBot="1">
      <c r="B53" s="140" t="s">
        <v>223</v>
      </c>
      <c r="C53" s="226" t="s">
        <v>135</v>
      </c>
      <c r="D53" s="214">
        <f>listacondensadamasc!D50</f>
        <v>0</v>
      </c>
      <c r="E53" s="16">
        <f t="shared" si="14"/>
        <v>17496</v>
      </c>
      <c r="F53" s="58">
        <f t="shared" si="11"/>
        <v>0</v>
      </c>
      <c r="G53" s="184">
        <f>listacondensadamasc!E50</f>
        <v>1</v>
      </c>
      <c r="H53" s="183">
        <f t="shared" si="15"/>
        <v>84140</v>
      </c>
      <c r="I53" s="58">
        <f t="shared" si="12"/>
        <v>1.188495364868077</v>
      </c>
      <c r="J53" s="184">
        <f>listacondensadamasc!F50</f>
        <v>2</v>
      </c>
      <c r="K53" s="183">
        <f t="shared" si="16"/>
        <v>238024</v>
      </c>
      <c r="L53" s="58">
        <f t="shared" si="13"/>
        <v>0.8402514032198434</v>
      </c>
      <c r="M53" s="184">
        <f>listacondensadamasc!G50</f>
        <v>500</v>
      </c>
      <c r="N53" s="183">
        <f t="shared" si="17"/>
        <v>749789</v>
      </c>
      <c r="O53" s="52">
        <f t="shared" si="6"/>
        <v>66.68542750027008</v>
      </c>
      <c r="P53" s="184">
        <f>listacondensadamasc!H50</f>
        <v>59</v>
      </c>
      <c r="Q53" s="183">
        <f t="shared" si="18"/>
        <v>256937</v>
      </c>
      <c r="R53" s="58">
        <f t="shared" si="7"/>
        <v>22.962827463541647</v>
      </c>
      <c r="S53" s="184">
        <f>listacondensadamasc!I50</f>
        <v>2</v>
      </c>
      <c r="T53" s="183">
        <f t="shared" si="19"/>
        <v>41506</v>
      </c>
      <c r="U53" s="58">
        <f t="shared" si="8"/>
        <v>4.818580446200549</v>
      </c>
      <c r="V53" s="214">
        <f>listacondensadamasc!J50</f>
        <v>564</v>
      </c>
      <c r="W53" s="16">
        <f t="shared" si="20"/>
        <v>1387892</v>
      </c>
      <c r="X53" s="45">
        <f t="shared" si="10"/>
        <v>40.637167733512406</v>
      </c>
    </row>
    <row r="54" spans="2:24" ht="13.5" thickBot="1">
      <c r="B54" s="140" t="s">
        <v>218</v>
      </c>
      <c r="C54" s="226" t="s">
        <v>127</v>
      </c>
      <c r="D54" s="214">
        <f>listacondensadamasc!D51</f>
        <v>0</v>
      </c>
      <c r="E54" s="16">
        <f t="shared" si="14"/>
        <v>17496</v>
      </c>
      <c r="F54" s="58">
        <f t="shared" si="11"/>
        <v>0</v>
      </c>
      <c r="G54" s="184">
        <f>listacondensadamasc!E51</f>
        <v>0</v>
      </c>
      <c r="H54" s="183">
        <f t="shared" si="15"/>
        <v>84140</v>
      </c>
      <c r="I54" s="58">
        <f t="shared" si="12"/>
        <v>0</v>
      </c>
      <c r="J54" s="184">
        <f>listacondensadamasc!F51</f>
        <v>0</v>
      </c>
      <c r="K54" s="183">
        <f t="shared" si="16"/>
        <v>238024</v>
      </c>
      <c r="L54" s="58">
        <f t="shared" si="13"/>
        <v>0</v>
      </c>
      <c r="M54" s="184">
        <f>listacondensadamasc!G51</f>
        <v>91</v>
      </c>
      <c r="N54" s="183">
        <f t="shared" si="17"/>
        <v>749789</v>
      </c>
      <c r="O54" s="58">
        <f t="shared" si="6"/>
        <v>12.136747805049154</v>
      </c>
      <c r="P54" s="184">
        <f>listacondensadamasc!H51</f>
        <v>528</v>
      </c>
      <c r="Q54" s="183">
        <f t="shared" si="18"/>
        <v>256937</v>
      </c>
      <c r="R54" s="53">
        <f t="shared" si="7"/>
        <v>205.49784577542354</v>
      </c>
      <c r="S54" s="184">
        <f>listacondensadamasc!I51</f>
        <v>415</v>
      </c>
      <c r="T54" s="183">
        <f t="shared" si="19"/>
        <v>41506</v>
      </c>
      <c r="U54" s="53">
        <f t="shared" si="8"/>
        <v>999.855442586614</v>
      </c>
      <c r="V54" s="214">
        <f>listacondensadamasc!J51</f>
        <v>1034</v>
      </c>
      <c r="W54" s="16">
        <f t="shared" si="20"/>
        <v>1387892</v>
      </c>
      <c r="X54" s="45">
        <f t="shared" si="10"/>
        <v>74.50147417810608</v>
      </c>
    </row>
    <row r="55" spans="2:24" ht="13.5" thickBot="1">
      <c r="B55" s="140" t="s">
        <v>229</v>
      </c>
      <c r="C55" s="226" t="s">
        <v>154</v>
      </c>
      <c r="D55" s="214">
        <f>listacondensadamasc!D52</f>
        <v>0</v>
      </c>
      <c r="E55" s="16">
        <f t="shared" si="14"/>
        <v>17496</v>
      </c>
      <c r="F55" s="58">
        <f t="shared" si="11"/>
        <v>0</v>
      </c>
      <c r="G55" s="184">
        <f>listacondensadamasc!E52</f>
        <v>0</v>
      </c>
      <c r="H55" s="183">
        <f t="shared" si="15"/>
        <v>84140</v>
      </c>
      <c r="I55" s="58">
        <f t="shared" si="12"/>
        <v>0</v>
      </c>
      <c r="J55" s="184">
        <f>listacondensadamasc!F52</f>
        <v>4</v>
      </c>
      <c r="K55" s="183">
        <f t="shared" si="16"/>
        <v>238024</v>
      </c>
      <c r="L55" s="58">
        <f t="shared" si="13"/>
        <v>1.6805028064396867</v>
      </c>
      <c r="M55" s="184">
        <f>listacondensadamasc!G52</f>
        <v>13</v>
      </c>
      <c r="N55" s="183">
        <f t="shared" si="17"/>
        <v>749789</v>
      </c>
      <c r="O55" s="58">
        <f t="shared" si="6"/>
        <v>1.733821115007022</v>
      </c>
      <c r="P55" s="184">
        <f>listacondensadamasc!H52</f>
        <v>29</v>
      </c>
      <c r="Q55" s="183">
        <f t="shared" si="18"/>
        <v>256937</v>
      </c>
      <c r="R55" s="58">
        <f t="shared" si="7"/>
        <v>11.286813499028945</v>
      </c>
      <c r="S55" s="184">
        <f>listacondensadamasc!I52</f>
        <v>20</v>
      </c>
      <c r="T55" s="183">
        <f t="shared" si="19"/>
        <v>41506</v>
      </c>
      <c r="U55" s="58">
        <f t="shared" si="8"/>
        <v>48.18580446200549</v>
      </c>
      <c r="V55" s="214">
        <f>listacondensadamasc!J52</f>
        <v>66</v>
      </c>
      <c r="W55" s="16">
        <f t="shared" si="20"/>
        <v>1387892</v>
      </c>
      <c r="X55" s="45">
        <f t="shared" si="10"/>
        <v>4.7554132454110265</v>
      </c>
    </row>
    <row r="56" spans="2:24" ht="13.5" thickBot="1">
      <c r="B56" s="140" t="s">
        <v>191</v>
      </c>
      <c r="C56" s="226" t="s">
        <v>192</v>
      </c>
      <c r="D56" s="214">
        <f>listacondensadamasc!D53</f>
        <v>0</v>
      </c>
      <c r="E56" s="16">
        <f t="shared" si="14"/>
        <v>17496</v>
      </c>
      <c r="F56" s="58">
        <f t="shared" si="11"/>
        <v>0</v>
      </c>
      <c r="G56" s="184">
        <f>listacondensadamasc!E53</f>
        <v>3</v>
      </c>
      <c r="H56" s="183">
        <f t="shared" si="15"/>
        <v>84140</v>
      </c>
      <c r="I56" s="58">
        <f t="shared" si="12"/>
        <v>3.565486094604231</v>
      </c>
      <c r="J56" s="184">
        <f>listacondensadamasc!F53</f>
        <v>1</v>
      </c>
      <c r="K56" s="183">
        <f t="shared" si="16"/>
        <v>238024</v>
      </c>
      <c r="L56" s="58">
        <f t="shared" si="13"/>
        <v>0.4201257016099217</v>
      </c>
      <c r="M56" s="184">
        <f>listacondensadamasc!G53</f>
        <v>12</v>
      </c>
      <c r="N56" s="183">
        <f t="shared" si="17"/>
        <v>749789</v>
      </c>
      <c r="O56" s="58">
        <f t="shared" si="6"/>
        <v>1.6004502600064818</v>
      </c>
      <c r="P56" s="184">
        <f>listacondensadamasc!H53</f>
        <v>8</v>
      </c>
      <c r="Q56" s="183">
        <f t="shared" si="18"/>
        <v>256937</v>
      </c>
      <c r="R56" s="58">
        <f t="shared" si="7"/>
        <v>3.1136037238700536</v>
      </c>
      <c r="S56" s="184">
        <f>listacondensadamasc!I53</f>
        <v>3</v>
      </c>
      <c r="T56" s="183">
        <f t="shared" si="19"/>
        <v>41506</v>
      </c>
      <c r="U56" s="58">
        <f t="shared" si="8"/>
        <v>7.227870669300824</v>
      </c>
      <c r="V56" s="214">
        <f>listacondensadamasc!J53</f>
        <v>27</v>
      </c>
      <c r="W56" s="16">
        <f t="shared" si="20"/>
        <v>1387892</v>
      </c>
      <c r="X56" s="45">
        <f t="shared" si="10"/>
        <v>1.9453963276681472</v>
      </c>
    </row>
    <row r="57" spans="2:24" ht="13.5" thickBot="1">
      <c r="B57" s="140" t="s">
        <v>80</v>
      </c>
      <c r="C57" s="226" t="s">
        <v>79</v>
      </c>
      <c r="D57" s="214">
        <f>listacondensadamasc!D54</f>
        <v>0</v>
      </c>
      <c r="E57" s="16">
        <f t="shared" si="14"/>
        <v>17496</v>
      </c>
      <c r="F57" s="58">
        <f t="shared" si="11"/>
        <v>0</v>
      </c>
      <c r="G57" s="184">
        <f>listacondensadamasc!E54</f>
        <v>4</v>
      </c>
      <c r="H57" s="183">
        <f t="shared" si="15"/>
        <v>84140</v>
      </c>
      <c r="I57" s="58">
        <f t="shared" si="12"/>
        <v>4.753981459472308</v>
      </c>
      <c r="J57" s="184">
        <f>listacondensadamasc!F54</f>
        <v>9</v>
      </c>
      <c r="K57" s="183">
        <f t="shared" si="16"/>
        <v>238024</v>
      </c>
      <c r="L57" s="58">
        <f t="shared" si="13"/>
        <v>3.7811313144892953</v>
      </c>
      <c r="M57" s="184">
        <f>listacondensadamasc!G54</f>
        <v>88</v>
      </c>
      <c r="N57" s="183">
        <f t="shared" si="17"/>
        <v>749789</v>
      </c>
      <c r="O57" s="58">
        <f t="shared" si="6"/>
        <v>11.736635240047534</v>
      </c>
      <c r="P57" s="184">
        <f>listacondensadamasc!H54</f>
        <v>77</v>
      </c>
      <c r="Q57" s="183">
        <f t="shared" si="18"/>
        <v>256937</v>
      </c>
      <c r="R57" s="58">
        <f t="shared" si="7"/>
        <v>29.968435842249267</v>
      </c>
      <c r="S57" s="184">
        <f>listacondensadamasc!I54</f>
        <v>21</v>
      </c>
      <c r="T57" s="183">
        <f t="shared" si="19"/>
        <v>41506</v>
      </c>
      <c r="U57" s="52">
        <f t="shared" si="8"/>
        <v>50.59509468510577</v>
      </c>
      <c r="V57" s="214">
        <f>listacondensadamasc!J54</f>
        <v>199</v>
      </c>
      <c r="W57" s="16">
        <f t="shared" si="20"/>
        <v>1387892</v>
      </c>
      <c r="X57" s="45">
        <f t="shared" si="10"/>
        <v>14.338291452072639</v>
      </c>
    </row>
    <row r="58" spans="2:24" ht="13.5" thickBot="1">
      <c r="B58" s="140" t="s">
        <v>186</v>
      </c>
      <c r="C58" s="226" t="s">
        <v>187</v>
      </c>
      <c r="D58" s="214">
        <f>listacondensadamasc!D55</f>
        <v>0</v>
      </c>
      <c r="E58" s="16">
        <f t="shared" si="14"/>
        <v>17496</v>
      </c>
      <c r="F58" s="58">
        <f t="shared" si="11"/>
        <v>0</v>
      </c>
      <c r="G58" s="184">
        <f>listacondensadamasc!E55</f>
        <v>1</v>
      </c>
      <c r="H58" s="183">
        <f t="shared" si="15"/>
        <v>84140</v>
      </c>
      <c r="I58" s="58">
        <f t="shared" si="12"/>
        <v>1.188495364868077</v>
      </c>
      <c r="J58" s="184">
        <f>listacondensadamasc!F55</f>
        <v>16</v>
      </c>
      <c r="K58" s="183">
        <f t="shared" si="16"/>
        <v>238024</v>
      </c>
      <c r="L58" s="58">
        <f t="shared" si="13"/>
        <v>6.722011225758747</v>
      </c>
      <c r="M58" s="184">
        <f>listacondensadamasc!G55</f>
        <v>285</v>
      </c>
      <c r="N58" s="183">
        <f t="shared" si="17"/>
        <v>749789</v>
      </c>
      <c r="O58" s="58">
        <f t="shared" si="6"/>
        <v>38.010693675153945</v>
      </c>
      <c r="P58" s="184">
        <f>listacondensadamasc!H55</f>
        <v>259</v>
      </c>
      <c r="Q58" s="183">
        <f t="shared" si="18"/>
        <v>256937</v>
      </c>
      <c r="R58" s="53">
        <f t="shared" si="7"/>
        <v>100.80292056029299</v>
      </c>
      <c r="S58" s="154">
        <f>listacondensadamasc!I55</f>
        <v>45</v>
      </c>
      <c r="T58" s="53">
        <f t="shared" si="19"/>
        <v>41506</v>
      </c>
      <c r="U58" s="53">
        <f t="shared" si="8"/>
        <v>108.41806003951235</v>
      </c>
      <c r="V58" s="214">
        <f>listacondensadamasc!J55</f>
        <v>606</v>
      </c>
      <c r="W58" s="16">
        <f t="shared" si="20"/>
        <v>1387892</v>
      </c>
      <c r="X58" s="45">
        <f t="shared" si="10"/>
        <v>43.66333979877397</v>
      </c>
    </row>
    <row r="59" spans="2:24" ht="12.75">
      <c r="B59" s="140" t="s">
        <v>126</v>
      </c>
      <c r="C59" s="226"/>
      <c r="D59" s="214">
        <f>listacondensadamasc!D56</f>
        <v>6576</v>
      </c>
      <c r="E59" s="16">
        <f t="shared" si="14"/>
        <v>17496</v>
      </c>
      <c r="F59" s="53">
        <f t="shared" si="11"/>
        <v>37585.73388203018</v>
      </c>
      <c r="G59" s="184">
        <f>listacondensadamasc!E56</f>
        <v>3653</v>
      </c>
      <c r="H59" s="183">
        <f t="shared" si="15"/>
        <v>84140</v>
      </c>
      <c r="I59" s="58">
        <f t="shared" si="12"/>
        <v>4341.573567863085</v>
      </c>
      <c r="J59" s="184">
        <f>listacondensadamasc!F56</f>
        <v>5684</v>
      </c>
      <c r="K59" s="183">
        <f t="shared" si="16"/>
        <v>238024</v>
      </c>
      <c r="L59" s="58">
        <f t="shared" si="13"/>
        <v>2387.994487950795</v>
      </c>
      <c r="M59" s="184">
        <f>listacondensadamasc!G56</f>
        <v>25118</v>
      </c>
      <c r="N59" s="183">
        <f t="shared" si="17"/>
        <v>749789</v>
      </c>
      <c r="O59" s="58">
        <f t="shared" si="6"/>
        <v>3350.0091359035673</v>
      </c>
      <c r="P59" s="184">
        <f>listacondensadamasc!H56</f>
        <v>17150</v>
      </c>
      <c r="Q59" s="183">
        <f t="shared" si="18"/>
        <v>256937</v>
      </c>
      <c r="R59" s="58">
        <f t="shared" si="7"/>
        <v>6674.787983046428</v>
      </c>
      <c r="S59" s="184">
        <f>listacondensadamasc!I56</f>
        <v>6402</v>
      </c>
      <c r="T59" s="183">
        <f t="shared" si="19"/>
        <v>41506</v>
      </c>
      <c r="U59" s="52">
        <f t="shared" si="8"/>
        <v>15424.276008287958</v>
      </c>
      <c r="V59" s="214">
        <f>listacondensadamasc!J56</f>
        <v>64585</v>
      </c>
      <c r="W59" s="16">
        <f t="shared" si="20"/>
        <v>1387892</v>
      </c>
      <c r="X59" s="45">
        <f t="shared" si="10"/>
        <v>4653.4600674980475</v>
      </c>
    </row>
    <row r="60" spans="2:25" s="9" customFormat="1" ht="12.75" customHeight="1" thickBot="1">
      <c r="B60" s="19" t="s">
        <v>1</v>
      </c>
      <c r="C60" s="23"/>
      <c r="D60" s="176">
        <f>listacondensadamasc!D58</f>
        <v>8119</v>
      </c>
      <c r="E60" s="186">
        <f t="shared" si="14"/>
        <v>17496</v>
      </c>
      <c r="F60" s="54">
        <f t="shared" si="11"/>
        <v>46404.89254686786</v>
      </c>
      <c r="G60" s="176">
        <f>listacondensadamasc!E58</f>
        <v>9691</v>
      </c>
      <c r="H60" s="185">
        <f t="shared" si="15"/>
        <v>84140</v>
      </c>
      <c r="I60" s="51">
        <f t="shared" si="12"/>
        <v>11517.708580936534</v>
      </c>
      <c r="J60" s="176">
        <f>listacondensadamasc!F58</f>
        <v>13211</v>
      </c>
      <c r="K60" s="185">
        <f t="shared" si="16"/>
        <v>238024</v>
      </c>
      <c r="L60" s="223">
        <f t="shared" si="13"/>
        <v>5550.280643968676</v>
      </c>
      <c r="M60" s="176">
        <f>listacondensadamasc!G58</f>
        <v>41136</v>
      </c>
      <c r="N60" s="185">
        <f t="shared" si="17"/>
        <v>749789</v>
      </c>
      <c r="O60" s="223">
        <f t="shared" si="6"/>
        <v>5486.343491302219</v>
      </c>
      <c r="P60" s="176">
        <f>listacondensadamasc!H58</f>
        <v>29767</v>
      </c>
      <c r="Q60" s="185">
        <f t="shared" si="18"/>
        <v>256937</v>
      </c>
      <c r="R60" s="51">
        <f t="shared" si="7"/>
        <v>11585.330256054986</v>
      </c>
      <c r="S60" s="176">
        <f>listacondensadamasc!I58</f>
        <v>12671</v>
      </c>
      <c r="T60" s="185">
        <f t="shared" si="19"/>
        <v>41506</v>
      </c>
      <c r="U60" s="54">
        <f t="shared" si="8"/>
        <v>30528.11641690358</v>
      </c>
      <c r="V60" s="185">
        <f>listacondensadamasc!J58</f>
        <v>114597</v>
      </c>
      <c r="W60" s="186">
        <f t="shared" si="20"/>
        <v>1387892</v>
      </c>
      <c r="X60" s="46">
        <f t="shared" si="10"/>
        <v>8256.910480066172</v>
      </c>
      <c r="Y60" s="9">
        <v>6929</v>
      </c>
    </row>
    <row r="61" spans="2:25" ht="12.75">
      <c r="B61" s="14" t="s">
        <v>196</v>
      </c>
      <c r="C61" s="106"/>
      <c r="D61" s="8"/>
      <c r="E61" s="8"/>
      <c r="F61" s="8" t="s">
        <v>210</v>
      </c>
      <c r="O61" t="s">
        <v>265</v>
      </c>
      <c r="Y61" s="79">
        <f>X60-Y60</f>
        <v>1327.9104800661717</v>
      </c>
    </row>
    <row r="62" spans="2:15" ht="12.75">
      <c r="B62" s="13" t="s">
        <v>199</v>
      </c>
      <c r="C62" s="57"/>
      <c r="D62" s="8"/>
      <c r="E62" s="8"/>
      <c r="F62" s="8" t="s">
        <v>211</v>
      </c>
      <c r="O62" t="s">
        <v>270</v>
      </c>
    </row>
    <row r="63" spans="3:15" ht="12.75">
      <c r="C63" s="56"/>
      <c r="D63"/>
      <c r="F63" s="8" t="s">
        <v>212</v>
      </c>
      <c r="O63" t="s">
        <v>267</v>
      </c>
    </row>
    <row r="64" ht="12.75" hidden="1">
      <c r="F64" s="8"/>
    </row>
    <row r="65" spans="4:24" ht="12.75" hidden="1">
      <c r="D65" s="187">
        <f>SUM(D8:D58)</f>
        <v>1543</v>
      </c>
      <c r="E65" s="187"/>
      <c r="F65" s="187"/>
      <c r="G65" s="187">
        <f>SUM(G8:G58)</f>
        <v>6038</v>
      </c>
      <c r="H65" s="187"/>
      <c r="I65" s="187"/>
      <c r="J65" s="187">
        <f>SUM(J8:J58)</f>
        <v>7527</v>
      </c>
      <c r="K65" s="187"/>
      <c r="L65" s="187"/>
      <c r="M65" s="187">
        <f>SUM(M8:M58)</f>
        <v>16018</v>
      </c>
      <c r="N65" s="187"/>
      <c r="O65" s="187"/>
      <c r="P65" s="187">
        <f>SUM(P8:P58)</f>
        <v>12617</v>
      </c>
      <c r="Q65" s="187"/>
      <c r="R65" s="187"/>
      <c r="S65" s="187">
        <f>SUM(S8:S58)</f>
        <v>6269</v>
      </c>
      <c r="T65" s="187"/>
      <c r="U65" s="187"/>
      <c r="V65" s="187">
        <f>SUM(V8:V58)</f>
        <v>50012</v>
      </c>
      <c r="W65" s="187"/>
      <c r="X65" s="187"/>
    </row>
    <row r="66" ht="12.75" hidden="1"/>
    <row r="67" spans="3:10" ht="12.75" hidden="1">
      <c r="C67" t="s">
        <v>287</v>
      </c>
      <c r="E67" t="s">
        <v>263</v>
      </c>
      <c r="G67" s="1"/>
      <c r="H67" s="1"/>
      <c r="I67" s="1"/>
      <c r="J67" s="1"/>
    </row>
    <row r="68" spans="3:10" ht="12.75" hidden="1">
      <c r="C68" s="1" t="s">
        <v>193</v>
      </c>
      <c r="D68" s="7"/>
      <c r="E68" s="276">
        <v>17496</v>
      </c>
      <c r="G68" s="1"/>
      <c r="H68" s="1"/>
      <c r="I68" s="1"/>
      <c r="J68" s="1"/>
    </row>
    <row r="69" spans="3:10" ht="12.75" hidden="1">
      <c r="C69" s="1" t="s">
        <v>48</v>
      </c>
      <c r="D69" s="7"/>
      <c r="E69" s="276">
        <v>84140</v>
      </c>
      <c r="G69" s="7"/>
      <c r="H69" s="7"/>
      <c r="I69" s="7"/>
      <c r="J69" s="7"/>
    </row>
    <row r="70" spans="3:10" ht="12.75" hidden="1">
      <c r="C70" s="1" t="s">
        <v>49</v>
      </c>
      <c r="D70" s="7"/>
      <c r="E70" s="276">
        <v>238024</v>
      </c>
      <c r="G70" s="7"/>
      <c r="H70" s="7"/>
      <c r="I70" s="7"/>
      <c r="J70" s="7"/>
    </row>
    <row r="71" spans="3:10" ht="12.75" hidden="1">
      <c r="C71" s="1" t="s">
        <v>45</v>
      </c>
      <c r="D71" s="7"/>
      <c r="E71" s="276">
        <v>749789</v>
      </c>
      <c r="G71" s="7"/>
      <c r="H71" s="7"/>
      <c r="I71" s="7"/>
      <c r="J71" s="7"/>
    </row>
    <row r="72" spans="3:10" ht="12.75" hidden="1">
      <c r="C72" s="1" t="s">
        <v>46</v>
      </c>
      <c r="D72" s="7"/>
      <c r="E72" s="276">
        <v>256937</v>
      </c>
      <c r="G72" s="7"/>
      <c r="H72" s="7"/>
      <c r="I72" s="7"/>
      <c r="J72" s="7"/>
    </row>
    <row r="73" spans="3:10" ht="12.75" hidden="1">
      <c r="C73" s="1" t="s">
        <v>47</v>
      </c>
      <c r="D73" s="7"/>
      <c r="E73" s="276">
        <v>41506</v>
      </c>
      <c r="G73" s="7"/>
      <c r="H73" s="7"/>
      <c r="I73" s="7"/>
      <c r="J73" s="7"/>
    </row>
    <row r="74" spans="3:10" ht="12.75" hidden="1">
      <c r="C74" t="s">
        <v>1</v>
      </c>
      <c r="E74" s="275">
        <v>1387892</v>
      </c>
      <c r="G74" s="7"/>
      <c r="H74" s="7"/>
      <c r="I74" s="7"/>
      <c r="J74" s="7"/>
    </row>
    <row r="75" spans="7:10" ht="12.75" hidden="1">
      <c r="G75" s="7"/>
      <c r="H75" s="7"/>
      <c r="I75" s="7"/>
      <c r="J75" s="7"/>
    </row>
    <row r="76" spans="8:10" ht="12.75" hidden="1">
      <c r="H76" s="8"/>
      <c r="I76" s="8"/>
      <c r="J76" s="8"/>
    </row>
    <row r="77" ht="12.75" hidden="1"/>
    <row r="78" ht="12.75" hidden="1"/>
    <row r="79" ht="12.75" hidden="1"/>
    <row r="80" ht="12.75" hidden="1"/>
  </sheetData>
  <mergeCells count="6">
    <mergeCell ref="B1:X1"/>
    <mergeCell ref="B2:X2"/>
    <mergeCell ref="D4:V4"/>
    <mergeCell ref="F6:X6"/>
    <mergeCell ref="B3:X3"/>
    <mergeCell ref="B4:B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1"/>
  <sheetViews>
    <sheetView showGridLines="0" zoomScale="75" zoomScaleNormal="75" workbookViewId="0" topLeftCell="A29">
      <selection activeCell="B29" sqref="B29:I55"/>
    </sheetView>
  </sheetViews>
  <sheetFormatPr defaultColWidth="11.421875" defaultRowHeight="12.75"/>
  <cols>
    <col min="2" max="2" width="10.7109375" style="0" customWidth="1"/>
    <col min="3" max="3" width="65.421875" style="0" customWidth="1"/>
    <col min="4" max="8" width="9.7109375" style="0" customWidth="1"/>
    <col min="9" max="9" width="9.00390625" style="0" customWidth="1"/>
    <col min="10" max="10" width="0" style="9" hidden="1" customWidth="1"/>
    <col min="11" max="19" width="0" style="0" hidden="1" customWidth="1"/>
  </cols>
  <sheetData>
    <row r="1" spans="2:9" ht="12.75" hidden="1">
      <c r="B1" s="88"/>
      <c r="C1" s="14"/>
      <c r="D1" s="14"/>
      <c r="E1" s="50"/>
      <c r="F1" s="14"/>
      <c r="G1" s="50"/>
      <c r="H1" s="14"/>
      <c r="I1" s="133"/>
    </row>
    <row r="2" ht="12.75" hidden="1"/>
    <row r="3" spans="3:9" ht="12.75" hidden="1">
      <c r="C3" s="522" t="s">
        <v>282</v>
      </c>
      <c r="D3" s="522"/>
      <c r="E3" s="522"/>
      <c r="F3" s="522"/>
      <c r="G3" s="522"/>
      <c r="H3" s="522"/>
      <c r="I3" s="522"/>
    </row>
    <row r="4" ht="13.5" hidden="1" thickBot="1">
      <c r="C4" s="21" t="s">
        <v>284</v>
      </c>
    </row>
    <row r="5" spans="2:17" ht="12.75" hidden="1">
      <c r="B5" s="94" t="s">
        <v>42</v>
      </c>
      <c r="C5" s="530" t="s">
        <v>209</v>
      </c>
      <c r="D5" s="532" t="s">
        <v>213</v>
      </c>
      <c r="E5" s="533"/>
      <c r="F5" s="532" t="s">
        <v>214</v>
      </c>
      <c r="G5" s="533"/>
      <c r="H5" s="532" t="s">
        <v>1</v>
      </c>
      <c r="I5" s="534"/>
      <c r="L5" s="1"/>
      <c r="M5" s="1"/>
      <c r="N5" s="1"/>
      <c r="O5" s="1"/>
      <c r="P5" s="1"/>
      <c r="Q5" s="1"/>
    </row>
    <row r="6" spans="2:17" ht="12.75" hidden="1">
      <c r="B6" s="95" t="s">
        <v>43</v>
      </c>
      <c r="C6" s="531"/>
      <c r="L6" s="1"/>
      <c r="M6" s="1"/>
      <c r="N6" s="1"/>
      <c r="O6" s="1"/>
      <c r="P6" s="1"/>
      <c r="Q6" s="1"/>
    </row>
    <row r="7" spans="2:17" ht="12.75" hidden="1">
      <c r="B7" s="258"/>
      <c r="C7" s="259"/>
      <c r="D7" s="96" t="s">
        <v>40</v>
      </c>
      <c r="E7" s="97" t="s">
        <v>41</v>
      </c>
      <c r="F7" s="96" t="s">
        <v>40</v>
      </c>
      <c r="G7" s="97" t="s">
        <v>41</v>
      </c>
      <c r="H7" s="96" t="s">
        <v>40</v>
      </c>
      <c r="I7" s="98" t="s">
        <v>41</v>
      </c>
      <c r="L7" s="1"/>
      <c r="M7" s="1"/>
      <c r="N7" s="1"/>
      <c r="O7" s="1"/>
      <c r="P7" s="1"/>
      <c r="Q7" s="1"/>
    </row>
    <row r="8" spans="2:17" ht="12.75" hidden="1">
      <c r="B8" s="260" t="s">
        <v>1</v>
      </c>
      <c r="C8" s="260" t="s">
        <v>1</v>
      </c>
      <c r="D8" s="261">
        <f>SUM(D9:D28)</f>
        <v>148847.9</v>
      </c>
      <c r="E8" s="262">
        <f>D8/H8</f>
        <v>0.9101342138249411</v>
      </c>
      <c r="F8" s="261">
        <f>SUM(F9:F28)</f>
        <v>14697.1</v>
      </c>
      <c r="G8" s="262">
        <f>F8/H8</f>
        <v>0.08986578617505886</v>
      </c>
      <c r="H8" s="261">
        <f>SUM(H9:H28)</f>
        <v>163545</v>
      </c>
      <c r="I8" s="262">
        <f>H8/H8</f>
        <v>1</v>
      </c>
      <c r="L8" s="1"/>
      <c r="M8" s="1"/>
      <c r="N8" s="1"/>
      <c r="O8" s="1"/>
      <c r="P8" s="1"/>
      <c r="Q8" s="1"/>
    </row>
    <row r="9" spans="2:17" ht="12.75" hidden="1">
      <c r="B9" s="322">
        <v>15</v>
      </c>
      <c r="C9" s="322" t="s">
        <v>15</v>
      </c>
      <c r="D9" s="323">
        <f>'morbilidad por prestadores'!G57</f>
        <v>36496.9</v>
      </c>
      <c r="E9" s="324">
        <f aca="true" t="shared" si="0" ref="E9:E28">D9/H9</f>
        <v>0.9036570268396554</v>
      </c>
      <c r="F9" s="323">
        <f>'morbilidad por prestadores'!G58</f>
        <v>3891.1</v>
      </c>
      <c r="G9" s="324">
        <f aca="true" t="shared" si="1" ref="G9:G28">F9/H9</f>
        <v>0.09634297316034465</v>
      </c>
      <c r="H9" s="323">
        <f>D9+F9</f>
        <v>40388</v>
      </c>
      <c r="I9" s="324">
        <f>H9/$H$8</f>
        <v>0.24695343789171176</v>
      </c>
      <c r="L9" s="1"/>
      <c r="M9" s="1"/>
      <c r="N9" s="1"/>
      <c r="O9" s="1"/>
      <c r="P9" s="1"/>
      <c r="Q9" s="1"/>
    </row>
    <row r="10" spans="2:17" ht="12.75" hidden="1">
      <c r="B10" s="136">
        <v>2</v>
      </c>
      <c r="C10" s="136" t="s">
        <v>3</v>
      </c>
      <c r="D10" s="177">
        <v>20525</v>
      </c>
      <c r="E10" s="178">
        <f t="shared" si="0"/>
        <v>0.9340584326931829</v>
      </c>
      <c r="F10" s="177">
        <v>1449</v>
      </c>
      <c r="G10" s="178">
        <f t="shared" si="1"/>
        <v>0.06594156730681715</v>
      </c>
      <c r="H10" s="177">
        <v>21974</v>
      </c>
      <c r="I10" s="178">
        <f aca="true" t="shared" si="2" ref="I10:I28">H10/$H$8</f>
        <v>0.1343605735424501</v>
      </c>
      <c r="L10" s="1"/>
      <c r="M10" s="1"/>
      <c r="N10" s="1"/>
      <c r="O10" s="1"/>
      <c r="P10" s="1"/>
      <c r="Q10" s="1"/>
    </row>
    <row r="11" spans="2:17" ht="12.75" hidden="1">
      <c r="B11" s="136">
        <v>11</v>
      </c>
      <c r="C11" s="136" t="s">
        <v>11</v>
      </c>
      <c r="D11" s="177">
        <v>14305</v>
      </c>
      <c r="E11" s="178">
        <f t="shared" si="0"/>
        <v>0.8829156894210591</v>
      </c>
      <c r="F11" s="177">
        <v>1897</v>
      </c>
      <c r="G11" s="178">
        <f t="shared" si="1"/>
        <v>0.11708431057894088</v>
      </c>
      <c r="H11" s="177">
        <v>16202</v>
      </c>
      <c r="I11" s="178">
        <f t="shared" si="2"/>
        <v>0.09906753492922438</v>
      </c>
      <c r="L11" s="1"/>
      <c r="M11" s="1"/>
      <c r="N11" s="1"/>
      <c r="O11" s="1"/>
      <c r="P11" s="1"/>
      <c r="Q11" s="1"/>
    </row>
    <row r="12" spans="2:17" ht="12.75" hidden="1">
      <c r="B12" s="136">
        <v>14</v>
      </c>
      <c r="C12" s="136" t="s">
        <v>14</v>
      </c>
      <c r="D12" s="177">
        <v>13526</v>
      </c>
      <c r="E12" s="178">
        <f t="shared" si="0"/>
        <v>0.9194480320848345</v>
      </c>
      <c r="F12" s="177">
        <v>1185</v>
      </c>
      <c r="G12" s="178">
        <f t="shared" si="1"/>
        <v>0.08055196791516553</v>
      </c>
      <c r="H12" s="177">
        <v>14711</v>
      </c>
      <c r="I12" s="178">
        <f t="shared" si="2"/>
        <v>0.08995077807331316</v>
      </c>
      <c r="L12" s="1"/>
      <c r="M12" s="1"/>
      <c r="N12" s="1"/>
      <c r="O12" s="1"/>
      <c r="P12" s="1"/>
      <c r="Q12" s="1"/>
    </row>
    <row r="13" spans="2:17" ht="12.75" hidden="1">
      <c r="B13" s="136">
        <v>10</v>
      </c>
      <c r="C13" s="136" t="s">
        <v>10</v>
      </c>
      <c r="D13" s="177">
        <v>9539</v>
      </c>
      <c r="E13" s="178">
        <f t="shared" si="0"/>
        <v>0.9038279325374265</v>
      </c>
      <c r="F13" s="177">
        <v>1015</v>
      </c>
      <c r="G13" s="178">
        <f t="shared" si="1"/>
        <v>0.09617206746257344</v>
      </c>
      <c r="H13" s="177">
        <v>10554</v>
      </c>
      <c r="I13" s="178">
        <f t="shared" si="2"/>
        <v>0.06453269742272769</v>
      </c>
      <c r="L13" s="1"/>
      <c r="M13" s="1"/>
      <c r="N13" s="1"/>
      <c r="O13" s="1"/>
      <c r="P13" s="1"/>
      <c r="Q13" s="1"/>
    </row>
    <row r="14" spans="2:17" ht="11.25" customHeight="1" hidden="1">
      <c r="B14" s="136">
        <v>13</v>
      </c>
      <c r="C14" s="136" t="s">
        <v>13</v>
      </c>
      <c r="D14" s="177">
        <v>8103</v>
      </c>
      <c r="E14" s="178">
        <f t="shared" si="0"/>
        <v>0.9299896706071388</v>
      </c>
      <c r="F14" s="136">
        <v>610</v>
      </c>
      <c r="G14" s="178">
        <f t="shared" si="1"/>
        <v>0.07001032939286124</v>
      </c>
      <c r="H14" s="177">
        <v>8713</v>
      </c>
      <c r="I14" s="178">
        <f t="shared" si="2"/>
        <v>0.05327585679782323</v>
      </c>
      <c r="L14" s="1"/>
      <c r="M14" s="1"/>
      <c r="N14" s="1"/>
      <c r="O14" s="1"/>
      <c r="P14" s="1"/>
      <c r="Q14" s="1"/>
    </row>
    <row r="15" spans="2:17" ht="12.75" hidden="1">
      <c r="B15" s="136">
        <v>7</v>
      </c>
      <c r="C15" s="136" t="s">
        <v>7</v>
      </c>
      <c r="D15" s="177">
        <v>7050</v>
      </c>
      <c r="E15" s="178">
        <f t="shared" si="0"/>
        <v>0.9736224278414584</v>
      </c>
      <c r="F15" s="136">
        <v>191</v>
      </c>
      <c r="G15" s="178">
        <f t="shared" si="1"/>
        <v>0.026377572158541637</v>
      </c>
      <c r="H15" s="177">
        <v>7241</v>
      </c>
      <c r="I15" s="178">
        <f t="shared" si="2"/>
        <v>0.04427527591794307</v>
      </c>
      <c r="L15" s="1"/>
      <c r="M15" s="1"/>
      <c r="N15" s="1"/>
      <c r="O15" s="1"/>
      <c r="P15" s="1"/>
      <c r="Q15" s="1"/>
    </row>
    <row r="16" spans="2:17" ht="12.75" hidden="1">
      <c r="B16" s="136">
        <v>19</v>
      </c>
      <c r="C16" s="136" t="s">
        <v>255</v>
      </c>
      <c r="D16" s="177">
        <v>5449</v>
      </c>
      <c r="E16" s="178">
        <f t="shared" si="0"/>
        <v>0.8795803066989508</v>
      </c>
      <c r="F16" s="136">
        <v>746</v>
      </c>
      <c r="G16" s="178">
        <f t="shared" si="1"/>
        <v>0.12041969330104924</v>
      </c>
      <c r="H16" s="177">
        <v>6195</v>
      </c>
      <c r="I16" s="178">
        <f t="shared" si="2"/>
        <v>0.03787948271118041</v>
      </c>
      <c r="L16" s="1"/>
      <c r="M16" s="1"/>
      <c r="N16" s="1"/>
      <c r="O16" s="1"/>
      <c r="P16" s="1"/>
      <c r="Q16" s="1"/>
    </row>
    <row r="17" spans="2:17" ht="12.75" hidden="1">
      <c r="B17" s="136">
        <v>18</v>
      </c>
      <c r="C17" s="136" t="s">
        <v>207</v>
      </c>
      <c r="D17" s="177">
        <v>5301</v>
      </c>
      <c r="E17" s="178">
        <f t="shared" si="0"/>
        <v>0.8646224106997227</v>
      </c>
      <c r="F17" s="136">
        <v>830</v>
      </c>
      <c r="G17" s="178">
        <f t="shared" si="1"/>
        <v>0.13537758930027727</v>
      </c>
      <c r="H17" s="177">
        <v>6131</v>
      </c>
      <c r="I17" s="178">
        <f t="shared" si="2"/>
        <v>0.03748815310770736</v>
      </c>
      <c r="L17" s="1"/>
      <c r="M17" s="1"/>
      <c r="N17" s="1"/>
      <c r="O17" s="1"/>
      <c r="P17" s="1"/>
      <c r="Q17" s="1"/>
    </row>
    <row r="18" spans="2:17" ht="12.75" hidden="1">
      <c r="B18" s="136">
        <v>9</v>
      </c>
      <c r="C18" s="136" t="s">
        <v>9</v>
      </c>
      <c r="D18" s="177">
        <v>5093</v>
      </c>
      <c r="E18" s="178">
        <f t="shared" si="0"/>
        <v>0.8980779403985187</v>
      </c>
      <c r="F18" s="136">
        <v>578</v>
      </c>
      <c r="G18" s="178">
        <f t="shared" si="1"/>
        <v>0.10192205960148122</v>
      </c>
      <c r="H18" s="177">
        <v>5671</v>
      </c>
      <c r="I18" s="178">
        <f t="shared" si="2"/>
        <v>0.03467547158274481</v>
      </c>
      <c r="L18" s="1"/>
      <c r="M18" s="1"/>
      <c r="N18" s="1"/>
      <c r="O18" s="1"/>
      <c r="P18" s="1"/>
      <c r="Q18" s="1"/>
    </row>
    <row r="19" spans="2:17" ht="12.75" hidden="1">
      <c r="B19" s="136">
        <v>16</v>
      </c>
      <c r="C19" s="136" t="s">
        <v>16</v>
      </c>
      <c r="D19" s="177">
        <v>4250</v>
      </c>
      <c r="E19" s="178">
        <f t="shared" si="0"/>
        <v>0.9336555360281195</v>
      </c>
      <c r="F19" s="136">
        <v>302</v>
      </c>
      <c r="G19" s="178">
        <f t="shared" si="1"/>
        <v>0.06634446397188049</v>
      </c>
      <c r="H19" s="177">
        <v>4552</v>
      </c>
      <c r="I19" s="178">
        <f t="shared" si="2"/>
        <v>0.0278333180470207</v>
      </c>
      <c r="L19" s="1"/>
      <c r="M19" s="3"/>
      <c r="N19" s="1"/>
      <c r="O19" s="1"/>
      <c r="P19" s="1"/>
      <c r="Q19" s="3"/>
    </row>
    <row r="20" spans="2:17" ht="12.75" hidden="1">
      <c r="B20" s="136">
        <v>6</v>
      </c>
      <c r="C20" s="136" t="s">
        <v>6</v>
      </c>
      <c r="D20" s="177">
        <v>4053</v>
      </c>
      <c r="E20" s="178">
        <f t="shared" si="0"/>
        <v>0.9432161973469863</v>
      </c>
      <c r="F20" s="136">
        <v>244</v>
      </c>
      <c r="G20" s="178">
        <f t="shared" si="1"/>
        <v>0.05678380265301373</v>
      </c>
      <c r="H20" s="177">
        <v>4297</v>
      </c>
      <c r="I20" s="178">
        <f t="shared" si="2"/>
        <v>0.026274114158182763</v>
      </c>
      <c r="L20" s="1"/>
      <c r="M20" s="3"/>
      <c r="N20" s="1"/>
      <c r="O20" s="1"/>
      <c r="P20" s="1"/>
      <c r="Q20" s="3"/>
    </row>
    <row r="21" spans="2:17" ht="12.75" hidden="1">
      <c r="B21" s="136">
        <v>21</v>
      </c>
      <c r="C21" s="136" t="s">
        <v>19</v>
      </c>
      <c r="D21" s="177">
        <v>3890</v>
      </c>
      <c r="E21" s="178">
        <f t="shared" si="0"/>
        <v>0.9105805243445693</v>
      </c>
      <c r="F21" s="136">
        <v>382</v>
      </c>
      <c r="G21" s="178">
        <f t="shared" si="1"/>
        <v>0.08941947565543071</v>
      </c>
      <c r="H21" s="177">
        <v>4272</v>
      </c>
      <c r="I21" s="178">
        <f t="shared" si="2"/>
        <v>0.026121251031826102</v>
      </c>
      <c r="L21" s="1"/>
      <c r="M21" s="3"/>
      <c r="N21" s="1"/>
      <c r="O21" s="1"/>
      <c r="P21" s="1"/>
      <c r="Q21" s="3"/>
    </row>
    <row r="22" spans="2:17" ht="12.75" hidden="1">
      <c r="B22" s="136">
        <v>1</v>
      </c>
      <c r="C22" s="136" t="s">
        <v>2</v>
      </c>
      <c r="D22" s="177">
        <v>3246</v>
      </c>
      <c r="E22" s="178">
        <f t="shared" si="0"/>
        <v>0.9009159034138218</v>
      </c>
      <c r="F22" s="136">
        <v>357</v>
      </c>
      <c r="G22" s="178">
        <f t="shared" si="1"/>
        <v>0.09908409658617819</v>
      </c>
      <c r="H22" s="177">
        <v>3603</v>
      </c>
      <c r="I22" s="178">
        <f t="shared" si="2"/>
        <v>0.022030633770521876</v>
      </c>
      <c r="L22" s="1">
        <v>1</v>
      </c>
      <c r="M22" s="3">
        <v>0.17</v>
      </c>
      <c r="N22" s="1"/>
      <c r="O22" s="1"/>
      <c r="P22" s="1">
        <v>1</v>
      </c>
      <c r="Q22" s="3">
        <v>0.13</v>
      </c>
    </row>
    <row r="23" spans="2:17" ht="12.75" hidden="1">
      <c r="B23" s="136">
        <v>4</v>
      </c>
      <c r="C23" s="136" t="s">
        <v>4</v>
      </c>
      <c r="D23" s="177">
        <v>2280</v>
      </c>
      <c r="E23" s="178">
        <f t="shared" si="0"/>
        <v>0.8722264728385616</v>
      </c>
      <c r="F23" s="136">
        <v>334</v>
      </c>
      <c r="G23" s="178">
        <f t="shared" si="1"/>
        <v>0.12777352716143842</v>
      </c>
      <c r="H23" s="177">
        <v>2614</v>
      </c>
      <c r="I23" s="178">
        <f t="shared" si="2"/>
        <v>0.015983368491852397</v>
      </c>
      <c r="L23" s="1">
        <v>1</v>
      </c>
      <c r="M23" s="3">
        <v>0.17</v>
      </c>
      <c r="N23" s="1"/>
      <c r="O23" s="3"/>
      <c r="P23" s="1">
        <v>1</v>
      </c>
      <c r="Q23" s="3">
        <v>0.13</v>
      </c>
    </row>
    <row r="24" spans="2:17" ht="12.75" hidden="1">
      <c r="B24" s="136">
        <v>5</v>
      </c>
      <c r="C24" s="136" t="s">
        <v>5</v>
      </c>
      <c r="D24" s="177">
        <v>1688</v>
      </c>
      <c r="E24" s="178">
        <f t="shared" si="0"/>
        <v>0.8621041879468846</v>
      </c>
      <c r="F24" s="136">
        <v>270</v>
      </c>
      <c r="G24" s="178">
        <f t="shared" si="1"/>
        <v>0.13789581205311544</v>
      </c>
      <c r="H24" s="177">
        <v>1958</v>
      </c>
      <c r="I24" s="178">
        <f t="shared" si="2"/>
        <v>0.01197224005625363</v>
      </c>
      <c r="L24" s="1">
        <v>3</v>
      </c>
      <c r="M24" s="3">
        <v>0.5</v>
      </c>
      <c r="N24" s="1"/>
      <c r="O24" s="1"/>
      <c r="P24" s="1">
        <v>3</v>
      </c>
      <c r="Q24" s="3">
        <v>0.38</v>
      </c>
    </row>
    <row r="25" spans="2:17" ht="12.75" hidden="1">
      <c r="B25" s="136">
        <v>12</v>
      </c>
      <c r="C25" s="136" t="s">
        <v>12</v>
      </c>
      <c r="D25" s="177">
        <v>1550</v>
      </c>
      <c r="E25" s="178">
        <f t="shared" si="0"/>
        <v>0.9080257762155829</v>
      </c>
      <c r="F25" s="136">
        <v>157</v>
      </c>
      <c r="G25" s="178">
        <f t="shared" si="1"/>
        <v>0.09197422378441711</v>
      </c>
      <c r="H25" s="177">
        <v>1707</v>
      </c>
      <c r="I25" s="178">
        <f t="shared" si="2"/>
        <v>0.010437494267632762</v>
      </c>
      <c r="L25" s="1">
        <v>1</v>
      </c>
      <c r="M25" s="3">
        <v>0.17</v>
      </c>
      <c r="N25" s="1"/>
      <c r="O25" s="1"/>
      <c r="P25" s="1">
        <v>1</v>
      </c>
      <c r="Q25" s="3">
        <v>0.13</v>
      </c>
    </row>
    <row r="26" spans="2:17" ht="12.75" hidden="1">
      <c r="B26" s="136">
        <v>17</v>
      </c>
      <c r="C26" s="136" t="s">
        <v>17</v>
      </c>
      <c r="D26" s="177">
        <v>1372</v>
      </c>
      <c r="E26" s="178">
        <f t="shared" si="0"/>
        <v>0.9038208168642952</v>
      </c>
      <c r="F26" s="136">
        <v>146</v>
      </c>
      <c r="G26" s="178">
        <f t="shared" si="1"/>
        <v>0.09617918313570488</v>
      </c>
      <c r="H26" s="177">
        <v>1518</v>
      </c>
      <c r="I26" s="178">
        <f t="shared" si="2"/>
        <v>0.00928184903237641</v>
      </c>
      <c r="L26" s="1"/>
      <c r="M26" s="3"/>
      <c r="N26" s="1">
        <v>2</v>
      </c>
      <c r="O26" s="3">
        <v>1</v>
      </c>
      <c r="P26" s="1">
        <v>2</v>
      </c>
      <c r="Q26" s="3">
        <v>0.25</v>
      </c>
    </row>
    <row r="27" spans="2:9" ht="12.75" hidden="1">
      <c r="B27" s="136">
        <v>8</v>
      </c>
      <c r="C27" s="136" t="s">
        <v>8</v>
      </c>
      <c r="D27" s="136">
        <v>655</v>
      </c>
      <c r="E27" s="178">
        <f t="shared" si="0"/>
        <v>0.9225352112676056</v>
      </c>
      <c r="F27" s="136">
        <v>55</v>
      </c>
      <c r="G27" s="178">
        <f t="shared" si="1"/>
        <v>0.07746478873239436</v>
      </c>
      <c r="H27" s="136">
        <v>710</v>
      </c>
      <c r="I27" s="178">
        <f t="shared" si="2"/>
        <v>0.004341312788529151</v>
      </c>
    </row>
    <row r="28" spans="2:9" ht="12.75" hidden="1">
      <c r="B28" s="136">
        <v>3</v>
      </c>
      <c r="C28" s="136" t="s">
        <v>275</v>
      </c>
      <c r="D28" s="136">
        <v>476</v>
      </c>
      <c r="E28" s="178">
        <f t="shared" si="0"/>
        <v>0.8913857677902621</v>
      </c>
      <c r="F28" s="136">
        <v>58</v>
      </c>
      <c r="G28" s="178">
        <f t="shared" si="1"/>
        <v>0.10861423220973783</v>
      </c>
      <c r="H28" s="136">
        <v>534</v>
      </c>
      <c r="I28" s="178">
        <f t="shared" si="2"/>
        <v>0.003265156378978263</v>
      </c>
    </row>
    <row r="29" spans="2:11" ht="12.75">
      <c r="B29" s="528" t="s">
        <v>307</v>
      </c>
      <c r="C29" s="528"/>
      <c r="D29" s="528"/>
      <c r="E29" s="528"/>
      <c r="F29" s="528"/>
      <c r="G29" s="528"/>
      <c r="H29" s="528"/>
      <c r="I29" s="528"/>
      <c r="K29" s="11"/>
    </row>
    <row r="30" spans="2:11" ht="12.75">
      <c r="B30" s="529" t="s">
        <v>282</v>
      </c>
      <c r="C30" s="529"/>
      <c r="D30" s="529"/>
      <c r="E30" s="529"/>
      <c r="F30" s="529"/>
      <c r="G30" s="529"/>
      <c r="H30" s="529"/>
      <c r="I30" s="529"/>
      <c r="K30" s="11"/>
    </row>
    <row r="31" spans="2:11" ht="13.5" thickBot="1">
      <c r="B31" s="394"/>
      <c r="C31" s="395"/>
      <c r="D31" s="395"/>
      <c r="E31" s="395"/>
      <c r="F31" s="395"/>
      <c r="G31" s="395"/>
      <c r="H31" s="395"/>
      <c r="I31" s="395"/>
      <c r="K31" s="11"/>
    </row>
    <row r="32" spans="2:17" ht="12.75">
      <c r="B32" s="373" t="s">
        <v>42</v>
      </c>
      <c r="C32" s="526" t="s">
        <v>209</v>
      </c>
      <c r="D32" s="518" t="s">
        <v>213</v>
      </c>
      <c r="E32" s="518"/>
      <c r="F32" s="518" t="s">
        <v>214</v>
      </c>
      <c r="G32" s="518"/>
      <c r="H32" s="518" t="s">
        <v>1</v>
      </c>
      <c r="I32" s="519"/>
      <c r="L32" s="1"/>
      <c r="M32" s="1"/>
      <c r="N32" s="1"/>
      <c r="O32" s="1"/>
      <c r="P32" s="1"/>
      <c r="Q32" s="1"/>
    </row>
    <row r="33" spans="2:17" ht="12.75">
      <c r="B33" s="396" t="s">
        <v>43</v>
      </c>
      <c r="C33" s="527"/>
      <c r="D33" s="83" t="s">
        <v>40</v>
      </c>
      <c r="E33" s="174" t="s">
        <v>41</v>
      </c>
      <c r="F33" s="83" t="s">
        <v>40</v>
      </c>
      <c r="G33" s="174" t="s">
        <v>41</v>
      </c>
      <c r="H33" s="83" t="s">
        <v>40</v>
      </c>
      <c r="I33" s="397" t="s">
        <v>41</v>
      </c>
      <c r="L33" s="1"/>
      <c r="M33" s="1"/>
      <c r="N33" s="1"/>
      <c r="O33" s="1"/>
      <c r="P33" s="1"/>
      <c r="Q33" s="1"/>
    </row>
    <row r="34" spans="2:17" ht="13.5" thickBot="1">
      <c r="B34" s="375" t="s">
        <v>1</v>
      </c>
      <c r="C34" s="297"/>
      <c r="D34" s="398">
        <f>SUM(D35:D54)</f>
        <v>148847.9</v>
      </c>
      <c r="E34" s="399">
        <f>E8</f>
        <v>0.9101342138249411</v>
      </c>
      <c r="F34" s="398">
        <f>SUM(F35:F54)</f>
        <v>14697.1</v>
      </c>
      <c r="G34" s="399">
        <f>G8</f>
        <v>0.08986578617505886</v>
      </c>
      <c r="H34" s="398">
        <f>SUM(H35:H54)</f>
        <v>163545</v>
      </c>
      <c r="I34" s="400">
        <f>H34/H34</f>
        <v>1</v>
      </c>
      <c r="K34" s="11"/>
      <c r="L34">
        <v>6</v>
      </c>
      <c r="M34" s="11">
        <v>1</v>
      </c>
      <c r="N34">
        <v>2</v>
      </c>
      <c r="O34" s="11">
        <v>1</v>
      </c>
      <c r="P34">
        <v>8</v>
      </c>
      <c r="Q34" s="11">
        <v>1</v>
      </c>
    </row>
    <row r="35" spans="2:11" ht="12.75">
      <c r="B35" s="384" t="s">
        <v>34</v>
      </c>
      <c r="C35" s="385" t="str">
        <f>C9</f>
        <v>Embarazo, parto y puerperio</v>
      </c>
      <c r="D35" s="401">
        <f>D9</f>
        <v>36496.9</v>
      </c>
      <c r="E35" s="402">
        <f>D35/H35</f>
        <v>0.9036570268396554</v>
      </c>
      <c r="F35" s="401">
        <f>F9</f>
        <v>3891.1</v>
      </c>
      <c r="G35" s="402">
        <f>F35/H35</f>
        <v>0.09634297316034465</v>
      </c>
      <c r="H35" s="401">
        <f>D35+F35</f>
        <v>40388</v>
      </c>
      <c r="I35" s="403">
        <f>I9</f>
        <v>0.24695343789171176</v>
      </c>
      <c r="K35" s="8"/>
    </row>
    <row r="36" spans="2:12" ht="12.75">
      <c r="B36" s="384" t="s">
        <v>21</v>
      </c>
      <c r="C36" s="385" t="str">
        <f aca="true" t="shared" si="3" ref="C36:C54">C10</f>
        <v>Tumores (neoplasias)</v>
      </c>
      <c r="D36" s="401">
        <f aca="true" t="shared" si="4" ref="D36:D54">D10</f>
        <v>20525</v>
      </c>
      <c r="E36" s="402">
        <f aca="true" t="shared" si="5" ref="E36:E52">D36/H36</f>
        <v>0.9340584326931829</v>
      </c>
      <c r="F36" s="401">
        <f aca="true" t="shared" si="6" ref="F36:F54">F10</f>
        <v>1449</v>
      </c>
      <c r="G36" s="402">
        <f aca="true" t="shared" si="7" ref="G36:G52">F36/H36</f>
        <v>0.06594156730681715</v>
      </c>
      <c r="H36" s="401">
        <f aca="true" t="shared" si="8" ref="H36:H54">D36+F36</f>
        <v>21974</v>
      </c>
      <c r="I36" s="403">
        <f aca="true" t="shared" si="9" ref="I36:I54">I10</f>
        <v>0.1343605735424501</v>
      </c>
      <c r="J36" s="9">
        <f>Cap20hombrestot!H34</f>
        <v>13233</v>
      </c>
      <c r="K36" s="8">
        <v>100</v>
      </c>
      <c r="L36" s="80"/>
    </row>
    <row r="37" spans="2:11" ht="12.75">
      <c r="B37" s="384" t="s">
        <v>30</v>
      </c>
      <c r="C37" s="385" t="str">
        <f t="shared" si="3"/>
        <v>Enfermedades del sistema digestivo</v>
      </c>
      <c r="D37" s="401">
        <f t="shared" si="4"/>
        <v>14305</v>
      </c>
      <c r="E37" s="402">
        <f t="shared" si="5"/>
        <v>0.8829156894210591</v>
      </c>
      <c r="F37" s="401">
        <f t="shared" si="6"/>
        <v>1897</v>
      </c>
      <c r="G37" s="402">
        <f t="shared" si="7"/>
        <v>0.11708431057894088</v>
      </c>
      <c r="H37" s="401">
        <f t="shared" si="8"/>
        <v>16202</v>
      </c>
      <c r="I37" s="403">
        <f t="shared" si="9"/>
        <v>0.09906753492922438</v>
      </c>
      <c r="J37" s="80">
        <f>H36/J36-1</f>
        <v>0.6605456056827628</v>
      </c>
      <c r="K37" s="8"/>
    </row>
    <row r="38" spans="2:11" ht="12.75">
      <c r="B38" s="384" t="s">
        <v>33</v>
      </c>
      <c r="C38" s="385" t="str">
        <f t="shared" si="3"/>
        <v>Enfermedades del sistema genitourinario</v>
      </c>
      <c r="D38" s="401">
        <f t="shared" si="4"/>
        <v>13526</v>
      </c>
      <c r="E38" s="402">
        <f t="shared" si="5"/>
        <v>0.9194480320848345</v>
      </c>
      <c r="F38" s="401">
        <f t="shared" si="6"/>
        <v>1185</v>
      </c>
      <c r="G38" s="402">
        <f t="shared" si="7"/>
        <v>0.08055196791516553</v>
      </c>
      <c r="H38" s="401">
        <f t="shared" si="8"/>
        <v>14711</v>
      </c>
      <c r="I38" s="403">
        <f t="shared" si="9"/>
        <v>0.08995077807331316</v>
      </c>
      <c r="K38" s="8"/>
    </row>
    <row r="39" spans="2:11" ht="12.75">
      <c r="B39" s="384" t="s">
        <v>29</v>
      </c>
      <c r="C39" s="385" t="str">
        <f t="shared" si="3"/>
        <v>Enfermedades del sistema respiratorio</v>
      </c>
      <c r="D39" s="401">
        <f t="shared" si="4"/>
        <v>9539</v>
      </c>
      <c r="E39" s="402">
        <f t="shared" si="5"/>
        <v>0.9038279325374265</v>
      </c>
      <c r="F39" s="401">
        <f t="shared" si="6"/>
        <v>1015</v>
      </c>
      <c r="G39" s="402">
        <f t="shared" si="7"/>
        <v>0.09617206746257344</v>
      </c>
      <c r="H39" s="401">
        <f t="shared" si="8"/>
        <v>10554</v>
      </c>
      <c r="I39" s="403">
        <f t="shared" si="9"/>
        <v>0.06453269742272769</v>
      </c>
      <c r="K39" s="8"/>
    </row>
    <row r="40" spans="2:11" ht="12.75">
      <c r="B40" s="384" t="s">
        <v>32</v>
      </c>
      <c r="C40" s="385" t="str">
        <f t="shared" si="3"/>
        <v>Enfermedades del sistema osteomuscular y del tejido conjuntivo</v>
      </c>
      <c r="D40" s="401">
        <f t="shared" si="4"/>
        <v>8103</v>
      </c>
      <c r="E40" s="402">
        <f t="shared" si="5"/>
        <v>0.9299896706071388</v>
      </c>
      <c r="F40" s="401">
        <f t="shared" si="6"/>
        <v>610</v>
      </c>
      <c r="G40" s="402">
        <f t="shared" si="7"/>
        <v>0.07001032939286124</v>
      </c>
      <c r="H40" s="401">
        <f t="shared" si="8"/>
        <v>8713</v>
      </c>
      <c r="I40" s="403">
        <f t="shared" si="9"/>
        <v>0.05327585679782323</v>
      </c>
      <c r="K40" s="8"/>
    </row>
    <row r="41" spans="2:13" ht="12.75">
      <c r="B41" s="384" t="s">
        <v>26</v>
      </c>
      <c r="C41" s="385" t="str">
        <f t="shared" si="3"/>
        <v>Enfermedades del ojo y sus anexos</v>
      </c>
      <c r="D41" s="401">
        <f t="shared" si="4"/>
        <v>7050</v>
      </c>
      <c r="E41" s="402">
        <f t="shared" si="5"/>
        <v>0.9736224278414584</v>
      </c>
      <c r="F41" s="401">
        <f t="shared" si="6"/>
        <v>191</v>
      </c>
      <c r="G41" s="402">
        <f t="shared" si="7"/>
        <v>0.026377572158541637</v>
      </c>
      <c r="H41" s="401">
        <f t="shared" si="8"/>
        <v>7241</v>
      </c>
      <c r="I41" s="403">
        <f t="shared" si="9"/>
        <v>0.04427527591794307</v>
      </c>
      <c r="K41" s="8"/>
      <c r="M41" s="80"/>
    </row>
    <row r="42" spans="2:11" ht="12.75">
      <c r="B42" s="384" t="s">
        <v>38</v>
      </c>
      <c r="C42" s="385" t="str">
        <f t="shared" si="3"/>
        <v>Traumatismos, envenenamientos y causas externas</v>
      </c>
      <c r="D42" s="401">
        <f t="shared" si="4"/>
        <v>5449</v>
      </c>
      <c r="E42" s="402">
        <f t="shared" si="5"/>
        <v>0.8795803066989508</v>
      </c>
      <c r="F42" s="401">
        <f t="shared" si="6"/>
        <v>746</v>
      </c>
      <c r="G42" s="402">
        <f t="shared" si="7"/>
        <v>0.12041969330104924</v>
      </c>
      <c r="H42" s="401">
        <f t="shared" si="8"/>
        <v>6195</v>
      </c>
      <c r="I42" s="403">
        <f t="shared" si="9"/>
        <v>0.03787948271118041</v>
      </c>
      <c r="K42" s="8"/>
    </row>
    <row r="43" spans="2:11" ht="12.75">
      <c r="B43" s="384" t="s">
        <v>37</v>
      </c>
      <c r="C43" s="385" t="str">
        <f t="shared" si="3"/>
        <v>Síntomas, signos y hallazgos anormales clínicos y de laboratorio</v>
      </c>
      <c r="D43" s="401">
        <f t="shared" si="4"/>
        <v>5301</v>
      </c>
      <c r="E43" s="402">
        <f t="shared" si="5"/>
        <v>0.8646224106997227</v>
      </c>
      <c r="F43" s="401">
        <f t="shared" si="6"/>
        <v>830</v>
      </c>
      <c r="G43" s="402">
        <f t="shared" si="7"/>
        <v>0.13537758930027727</v>
      </c>
      <c r="H43" s="401">
        <f t="shared" si="8"/>
        <v>6131</v>
      </c>
      <c r="I43" s="403">
        <f t="shared" si="9"/>
        <v>0.03748815310770736</v>
      </c>
      <c r="K43" s="8"/>
    </row>
    <row r="44" spans="2:11" ht="12.75">
      <c r="B44" s="384" t="s">
        <v>28</v>
      </c>
      <c r="C44" s="385" t="str">
        <f t="shared" si="3"/>
        <v>Enfermedades del sistema circulatorio</v>
      </c>
      <c r="D44" s="401">
        <f t="shared" si="4"/>
        <v>5093</v>
      </c>
      <c r="E44" s="402">
        <f t="shared" si="5"/>
        <v>0.8980779403985187</v>
      </c>
      <c r="F44" s="401">
        <f t="shared" si="6"/>
        <v>578</v>
      </c>
      <c r="G44" s="402">
        <f t="shared" si="7"/>
        <v>0.10192205960148122</v>
      </c>
      <c r="H44" s="401">
        <f t="shared" si="8"/>
        <v>5671</v>
      </c>
      <c r="I44" s="403">
        <f t="shared" si="9"/>
        <v>0.03467547158274481</v>
      </c>
      <c r="K44" s="8"/>
    </row>
    <row r="45" spans="2:11" ht="12.75">
      <c r="B45" s="384" t="s">
        <v>35</v>
      </c>
      <c r="C45" s="385" t="str">
        <f t="shared" si="3"/>
        <v>Ciertas afecciones originadas en el periodo perinatal</v>
      </c>
      <c r="D45" s="401">
        <f t="shared" si="4"/>
        <v>4250</v>
      </c>
      <c r="E45" s="402">
        <f t="shared" si="5"/>
        <v>0.9336555360281195</v>
      </c>
      <c r="F45" s="401">
        <f t="shared" si="6"/>
        <v>302</v>
      </c>
      <c r="G45" s="402">
        <f t="shared" si="7"/>
        <v>0.06634446397188049</v>
      </c>
      <c r="H45" s="401">
        <f t="shared" si="8"/>
        <v>4552</v>
      </c>
      <c r="I45" s="403">
        <f t="shared" si="9"/>
        <v>0.0278333180470207</v>
      </c>
      <c r="K45" s="8"/>
    </row>
    <row r="46" spans="2:11" ht="12.75">
      <c r="B46" s="384" t="s">
        <v>25</v>
      </c>
      <c r="C46" s="385" t="str">
        <f t="shared" si="3"/>
        <v>Enfermedades del sistema nervioso</v>
      </c>
      <c r="D46" s="401">
        <f t="shared" si="4"/>
        <v>4053</v>
      </c>
      <c r="E46" s="402">
        <f t="shared" si="5"/>
        <v>0.9432161973469863</v>
      </c>
      <c r="F46" s="401">
        <f t="shared" si="6"/>
        <v>244</v>
      </c>
      <c r="G46" s="402">
        <f t="shared" si="7"/>
        <v>0.05678380265301373</v>
      </c>
      <c r="H46" s="401">
        <f t="shared" si="8"/>
        <v>4297</v>
      </c>
      <c r="I46" s="403">
        <f t="shared" si="9"/>
        <v>0.026274114158182763</v>
      </c>
      <c r="K46" s="8"/>
    </row>
    <row r="47" spans="2:11" ht="12.75">
      <c r="B47" s="384" t="s">
        <v>249</v>
      </c>
      <c r="C47" s="385" t="str">
        <f t="shared" si="3"/>
        <v>Factores que influyen en el estado de salud y contacto con los servicios de salud</v>
      </c>
      <c r="D47" s="401">
        <f t="shared" si="4"/>
        <v>3890</v>
      </c>
      <c r="E47" s="402">
        <f t="shared" si="5"/>
        <v>0.9105805243445693</v>
      </c>
      <c r="F47" s="401">
        <f t="shared" si="6"/>
        <v>382</v>
      </c>
      <c r="G47" s="402">
        <f t="shared" si="7"/>
        <v>0.08941947565543071</v>
      </c>
      <c r="H47" s="401">
        <f t="shared" si="8"/>
        <v>4272</v>
      </c>
      <c r="I47" s="403">
        <f t="shared" si="9"/>
        <v>0.026121251031826102</v>
      </c>
      <c r="K47" s="8"/>
    </row>
    <row r="48" spans="2:11" ht="12.75">
      <c r="B48" s="384" t="s">
        <v>20</v>
      </c>
      <c r="C48" s="385" t="str">
        <f t="shared" si="3"/>
        <v>Ciertas enfermedades infecciosas y parasitarias</v>
      </c>
      <c r="D48" s="401">
        <f t="shared" si="4"/>
        <v>3246</v>
      </c>
      <c r="E48" s="402">
        <f t="shared" si="5"/>
        <v>0.9009159034138218</v>
      </c>
      <c r="F48" s="401">
        <f t="shared" si="6"/>
        <v>357</v>
      </c>
      <c r="G48" s="402">
        <f t="shared" si="7"/>
        <v>0.09908409658617819</v>
      </c>
      <c r="H48" s="401">
        <f t="shared" si="8"/>
        <v>3603</v>
      </c>
      <c r="I48" s="403">
        <f t="shared" si="9"/>
        <v>0.022030633770521876</v>
      </c>
      <c r="K48" s="8"/>
    </row>
    <row r="49" spans="2:11" ht="12.75">
      <c r="B49" s="384" t="s">
        <v>23</v>
      </c>
      <c r="C49" s="385" t="str">
        <f t="shared" si="3"/>
        <v>Enfermedades endocrinas, nutricionales y metabólicas</v>
      </c>
      <c r="D49" s="401">
        <f t="shared" si="4"/>
        <v>2280</v>
      </c>
      <c r="E49" s="402">
        <f t="shared" si="5"/>
        <v>0.8722264728385616</v>
      </c>
      <c r="F49" s="401">
        <f t="shared" si="6"/>
        <v>334</v>
      </c>
      <c r="G49" s="402">
        <f t="shared" si="7"/>
        <v>0.12777352716143842</v>
      </c>
      <c r="H49" s="401">
        <f t="shared" si="8"/>
        <v>2614</v>
      </c>
      <c r="I49" s="403">
        <f t="shared" si="9"/>
        <v>0.015983368491852397</v>
      </c>
      <c r="K49" s="8"/>
    </row>
    <row r="50" spans="2:11" ht="12.75">
      <c r="B50" s="384" t="s">
        <v>24</v>
      </c>
      <c r="C50" s="385" t="str">
        <f t="shared" si="3"/>
        <v>Trastornos mentales y del comportamiento</v>
      </c>
      <c r="D50" s="401">
        <f t="shared" si="4"/>
        <v>1688</v>
      </c>
      <c r="E50" s="402">
        <f t="shared" si="5"/>
        <v>0.8621041879468846</v>
      </c>
      <c r="F50" s="401">
        <f t="shared" si="6"/>
        <v>270</v>
      </c>
      <c r="G50" s="402">
        <f t="shared" si="7"/>
        <v>0.13789581205311544</v>
      </c>
      <c r="H50" s="401">
        <f t="shared" si="8"/>
        <v>1958</v>
      </c>
      <c r="I50" s="403">
        <f t="shared" si="9"/>
        <v>0.01197224005625363</v>
      </c>
      <c r="K50" s="8"/>
    </row>
    <row r="51" spans="2:11" ht="12.75">
      <c r="B51" s="384" t="s">
        <v>31</v>
      </c>
      <c r="C51" s="385" t="str">
        <f t="shared" si="3"/>
        <v>Enfermedades de la piel y del tejido subcutáneo</v>
      </c>
      <c r="D51" s="401">
        <f t="shared" si="4"/>
        <v>1550</v>
      </c>
      <c r="E51" s="402">
        <f t="shared" si="5"/>
        <v>0.9080257762155829</v>
      </c>
      <c r="F51" s="401">
        <f t="shared" si="6"/>
        <v>157</v>
      </c>
      <c r="G51" s="402">
        <f t="shared" si="7"/>
        <v>0.09197422378441711</v>
      </c>
      <c r="H51" s="401">
        <f t="shared" si="8"/>
        <v>1707</v>
      </c>
      <c r="I51" s="403">
        <f t="shared" si="9"/>
        <v>0.010437494267632762</v>
      </c>
      <c r="K51" s="8"/>
    </row>
    <row r="52" spans="2:11" ht="12.75">
      <c r="B52" s="384" t="s">
        <v>36</v>
      </c>
      <c r="C52" s="385" t="str">
        <f t="shared" si="3"/>
        <v>Malformaciones congénitas, deformidades y anomalías cromosómicas</v>
      </c>
      <c r="D52" s="401">
        <f t="shared" si="4"/>
        <v>1372</v>
      </c>
      <c r="E52" s="402">
        <f t="shared" si="5"/>
        <v>0.9038208168642952</v>
      </c>
      <c r="F52" s="401">
        <f t="shared" si="6"/>
        <v>146</v>
      </c>
      <c r="G52" s="402">
        <f t="shared" si="7"/>
        <v>0.09617918313570488</v>
      </c>
      <c r="H52" s="401">
        <f t="shared" si="8"/>
        <v>1518</v>
      </c>
      <c r="I52" s="403">
        <f t="shared" si="9"/>
        <v>0.00928184903237641</v>
      </c>
      <c r="K52" s="8"/>
    </row>
    <row r="53" spans="2:11" ht="12.75">
      <c r="B53" s="384" t="s">
        <v>27</v>
      </c>
      <c r="C53" s="385" t="str">
        <f t="shared" si="3"/>
        <v>Enfermedades del oido y de la apófisis mastoides</v>
      </c>
      <c r="D53" s="401">
        <f t="shared" si="4"/>
        <v>655</v>
      </c>
      <c r="E53" s="402">
        <f>D53/H53</f>
        <v>0.9225352112676056</v>
      </c>
      <c r="F53" s="401">
        <f t="shared" si="6"/>
        <v>55</v>
      </c>
      <c r="G53" s="402">
        <f>F53/H53</f>
        <v>0.07746478873239436</v>
      </c>
      <c r="H53" s="401">
        <f t="shared" si="8"/>
        <v>710</v>
      </c>
      <c r="I53" s="403">
        <f t="shared" si="9"/>
        <v>0.004341312788529151</v>
      </c>
      <c r="K53" s="8"/>
    </row>
    <row r="54" spans="2:11" ht="13.5" thickBot="1">
      <c r="B54" s="389" t="s">
        <v>22</v>
      </c>
      <c r="C54" s="390" t="str">
        <f t="shared" si="3"/>
        <v>Enfermedades de la sangre y de los órganos hematopoyéticos e inmuntario</v>
      </c>
      <c r="D54" s="404">
        <f t="shared" si="4"/>
        <v>476</v>
      </c>
      <c r="E54" s="405">
        <f>D54/H54</f>
        <v>0.8913857677902621</v>
      </c>
      <c r="F54" s="404">
        <f t="shared" si="6"/>
        <v>58</v>
      </c>
      <c r="G54" s="405">
        <f>F54/H54</f>
        <v>0.10861423220973783</v>
      </c>
      <c r="H54" s="404">
        <f t="shared" si="8"/>
        <v>534</v>
      </c>
      <c r="I54" s="406">
        <f t="shared" si="9"/>
        <v>0.003265156378978263</v>
      </c>
      <c r="K54" s="8"/>
    </row>
    <row r="55" spans="2:9" ht="12.75">
      <c r="B55" s="407"/>
      <c r="C55" s="407" t="s">
        <v>250</v>
      </c>
      <c r="D55" s="407"/>
      <c r="E55" s="407"/>
      <c r="F55" s="407"/>
      <c r="G55" s="407"/>
      <c r="H55" s="407"/>
      <c r="I55" s="407"/>
    </row>
    <row r="56" spans="2:9" ht="12.75" customHeight="1" hidden="1">
      <c r="B56" s="118"/>
      <c r="C56" s="118"/>
      <c r="D56" s="118"/>
      <c r="E56" s="118"/>
      <c r="F56" s="118"/>
      <c r="G56" s="118"/>
      <c r="H56" s="118"/>
      <c r="I56" s="263">
        <f>SUM(I35:I54)</f>
        <v>1</v>
      </c>
    </row>
    <row r="57" ht="12.75" hidden="1">
      <c r="C57" s="257" t="s">
        <v>278</v>
      </c>
    </row>
    <row r="58" spans="2:13" ht="12.75" hidden="1">
      <c r="B58" s="1"/>
      <c r="C58" s="1"/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 t="s">
        <v>238</v>
      </c>
      <c r="K58" s="1" t="s">
        <v>238</v>
      </c>
      <c r="L58" s="1" t="s">
        <v>238</v>
      </c>
      <c r="M58" s="1" t="s">
        <v>238</v>
      </c>
    </row>
    <row r="59" spans="2:13" ht="12.75" hidden="1">
      <c r="B59" s="1"/>
      <c r="C59" s="1"/>
      <c r="D59" s="1" t="s">
        <v>256</v>
      </c>
      <c r="E59" s="1" t="s">
        <v>256</v>
      </c>
      <c r="F59" s="1" t="s">
        <v>257</v>
      </c>
      <c r="G59" s="1" t="s">
        <v>257</v>
      </c>
      <c r="H59" s="1" t="s">
        <v>1</v>
      </c>
      <c r="I59" s="1" t="s">
        <v>1</v>
      </c>
      <c r="J59" s="7" t="s">
        <v>256</v>
      </c>
      <c r="K59" s="1" t="s">
        <v>256</v>
      </c>
      <c r="L59" s="1" t="s">
        <v>1</v>
      </c>
      <c r="M59" s="1" t="s">
        <v>1</v>
      </c>
    </row>
    <row r="60" spans="2:13" ht="12.75" hidden="1">
      <c r="B60" s="1"/>
      <c r="C60" s="1"/>
      <c r="D60" s="1" t="s">
        <v>54</v>
      </c>
      <c r="E60" s="1" t="s">
        <v>239</v>
      </c>
      <c r="F60" s="1" t="s">
        <v>54</v>
      </c>
      <c r="G60" s="1" t="s">
        <v>239</v>
      </c>
      <c r="H60" s="1" t="s">
        <v>54</v>
      </c>
      <c r="I60" s="1" t="s">
        <v>239</v>
      </c>
      <c r="J60" s="7" t="s">
        <v>54</v>
      </c>
      <c r="K60" s="1" t="s">
        <v>239</v>
      </c>
      <c r="L60" s="1" t="s">
        <v>54</v>
      </c>
      <c r="M60" s="1" t="s">
        <v>239</v>
      </c>
    </row>
    <row r="61" spans="2:13" ht="12.75" hidden="1">
      <c r="B61" s="1">
        <v>1</v>
      </c>
      <c r="C61" s="1" t="s">
        <v>2</v>
      </c>
      <c r="D61" s="2">
        <v>3246</v>
      </c>
      <c r="E61" s="3">
        <v>0.02</v>
      </c>
      <c r="F61" s="1">
        <v>357</v>
      </c>
      <c r="G61" s="3">
        <v>0.02</v>
      </c>
      <c r="H61" s="2">
        <v>3603</v>
      </c>
      <c r="I61" s="3">
        <v>0.02</v>
      </c>
      <c r="J61" s="7"/>
      <c r="K61" s="1"/>
      <c r="L61" s="1"/>
      <c r="M61" s="1"/>
    </row>
    <row r="62" spans="2:13" ht="12.75" hidden="1">
      <c r="B62" s="1">
        <v>2</v>
      </c>
      <c r="C62" s="1" t="s">
        <v>3</v>
      </c>
      <c r="D62" s="2">
        <v>20525</v>
      </c>
      <c r="E62" s="3">
        <v>0.14</v>
      </c>
      <c r="F62" s="2">
        <v>1449</v>
      </c>
      <c r="G62" s="3">
        <v>0.1</v>
      </c>
      <c r="H62" s="2">
        <v>21974</v>
      </c>
      <c r="I62" s="3">
        <v>0.14</v>
      </c>
      <c r="J62" s="7"/>
      <c r="K62" s="1"/>
      <c r="L62" s="1"/>
      <c r="M62" s="1"/>
    </row>
    <row r="63" spans="2:13" ht="12.75" hidden="1">
      <c r="B63" s="1">
        <v>3</v>
      </c>
      <c r="C63" s="1" t="s">
        <v>237</v>
      </c>
      <c r="D63" s="1">
        <v>476</v>
      </c>
      <c r="E63" s="3">
        <v>0</v>
      </c>
      <c r="F63" s="1">
        <v>58</v>
      </c>
      <c r="G63" s="3">
        <v>0</v>
      </c>
      <c r="H63" s="1">
        <v>534</v>
      </c>
      <c r="I63" s="3">
        <v>0</v>
      </c>
      <c r="J63" s="7"/>
      <c r="K63" s="1"/>
      <c r="L63" s="1"/>
      <c r="M63" s="1"/>
    </row>
    <row r="64" spans="2:13" ht="12.75" hidden="1">
      <c r="B64" s="1">
        <v>4</v>
      </c>
      <c r="C64" s="1" t="s">
        <v>4</v>
      </c>
      <c r="D64" s="2">
        <v>2280</v>
      </c>
      <c r="E64" s="3">
        <v>0.02</v>
      </c>
      <c r="F64" s="1">
        <v>334</v>
      </c>
      <c r="G64" s="3">
        <v>0.02</v>
      </c>
      <c r="H64" s="2">
        <v>2614</v>
      </c>
      <c r="I64" s="3">
        <v>0.02</v>
      </c>
      <c r="J64" s="7"/>
      <c r="K64" s="1"/>
      <c r="L64" s="1"/>
      <c r="M64" s="1"/>
    </row>
    <row r="65" spans="2:13" ht="12.75" hidden="1">
      <c r="B65" s="1">
        <v>5</v>
      </c>
      <c r="C65" s="1" t="s">
        <v>5</v>
      </c>
      <c r="D65" s="2">
        <v>1688</v>
      </c>
      <c r="E65" s="3">
        <v>0.01</v>
      </c>
      <c r="F65" s="1">
        <v>270</v>
      </c>
      <c r="G65" s="3">
        <v>0.02</v>
      </c>
      <c r="H65" s="2">
        <v>1958</v>
      </c>
      <c r="I65" s="3">
        <v>0.01</v>
      </c>
      <c r="J65" s="7"/>
      <c r="K65" s="1"/>
      <c r="L65" s="1"/>
      <c r="M65" s="1"/>
    </row>
    <row r="66" spans="2:13" ht="12.75" hidden="1">
      <c r="B66" s="1">
        <v>6</v>
      </c>
      <c r="C66" s="1" t="s">
        <v>6</v>
      </c>
      <c r="D66" s="2">
        <v>4053</v>
      </c>
      <c r="E66" s="3">
        <v>0.03</v>
      </c>
      <c r="F66" s="1">
        <v>244</v>
      </c>
      <c r="G66" s="3">
        <v>0.02</v>
      </c>
      <c r="H66" s="2">
        <v>4297</v>
      </c>
      <c r="I66" s="3">
        <v>0.03</v>
      </c>
      <c r="J66" s="7"/>
      <c r="K66" s="1"/>
      <c r="L66" s="1"/>
      <c r="M66" s="1"/>
    </row>
    <row r="67" spans="2:13" ht="12.75" hidden="1">
      <c r="B67" s="1">
        <v>7</v>
      </c>
      <c r="C67" s="1" t="s">
        <v>7</v>
      </c>
      <c r="D67" s="2">
        <v>7050</v>
      </c>
      <c r="E67" s="3">
        <v>0.05</v>
      </c>
      <c r="F67" s="1">
        <v>191</v>
      </c>
      <c r="G67" s="3">
        <v>0.01</v>
      </c>
      <c r="H67" s="2">
        <v>7241</v>
      </c>
      <c r="I67" s="3">
        <v>0.05</v>
      </c>
      <c r="J67" s="7"/>
      <c r="K67" s="1"/>
      <c r="L67" s="1"/>
      <c r="M67" s="1"/>
    </row>
    <row r="68" spans="2:13" ht="12.75" hidden="1">
      <c r="B68" s="1">
        <v>8</v>
      </c>
      <c r="C68" s="1" t="s">
        <v>8</v>
      </c>
      <c r="D68" s="1">
        <v>655</v>
      </c>
      <c r="E68" s="3">
        <v>0</v>
      </c>
      <c r="F68" s="1">
        <v>55</v>
      </c>
      <c r="G68" s="3">
        <v>0</v>
      </c>
      <c r="H68" s="1">
        <v>710</v>
      </c>
      <c r="I68" s="3">
        <v>0</v>
      </c>
      <c r="J68" s="7"/>
      <c r="K68" s="1"/>
      <c r="L68" s="1"/>
      <c r="M68" s="1"/>
    </row>
    <row r="69" spans="2:13" ht="12.75" hidden="1">
      <c r="B69" s="1">
        <v>9</v>
      </c>
      <c r="C69" s="1" t="s">
        <v>9</v>
      </c>
      <c r="D69" s="2">
        <v>5093</v>
      </c>
      <c r="E69" s="3">
        <v>0.04</v>
      </c>
      <c r="F69" s="1">
        <v>578</v>
      </c>
      <c r="G69" s="3">
        <v>0.04</v>
      </c>
      <c r="H69" s="2">
        <v>5671</v>
      </c>
      <c r="I69" s="3">
        <v>0.04</v>
      </c>
      <c r="J69" s="7"/>
      <c r="K69" s="1"/>
      <c r="L69" s="1"/>
      <c r="M69" s="1"/>
    </row>
    <row r="70" spans="2:13" ht="12.75" hidden="1">
      <c r="B70" s="1">
        <v>10</v>
      </c>
      <c r="C70" s="1" t="s">
        <v>10</v>
      </c>
      <c r="D70" s="2">
        <v>9539</v>
      </c>
      <c r="E70" s="3">
        <v>0.07</v>
      </c>
      <c r="F70" s="2">
        <v>1015</v>
      </c>
      <c r="G70" s="3">
        <v>0.07</v>
      </c>
      <c r="H70" s="2">
        <v>10554</v>
      </c>
      <c r="I70" s="3">
        <v>0.07</v>
      </c>
      <c r="J70" s="7"/>
      <c r="K70" s="1"/>
      <c r="L70" s="1"/>
      <c r="M70" s="1"/>
    </row>
    <row r="71" spans="2:13" ht="12.75" hidden="1">
      <c r="B71" s="1">
        <v>11</v>
      </c>
      <c r="C71" s="1" t="s">
        <v>11</v>
      </c>
      <c r="D71" s="2">
        <v>14305</v>
      </c>
      <c r="E71" s="3">
        <v>0.1</v>
      </c>
      <c r="F71" s="2">
        <v>1897</v>
      </c>
      <c r="G71" s="3">
        <v>0.13</v>
      </c>
      <c r="H71" s="2">
        <v>16202</v>
      </c>
      <c r="I71" s="3">
        <v>0.1</v>
      </c>
      <c r="J71" s="7"/>
      <c r="K71" s="1"/>
      <c r="L71" s="1"/>
      <c r="M71" s="1"/>
    </row>
    <row r="72" spans="2:13" ht="12.75" hidden="1">
      <c r="B72" s="1">
        <v>12</v>
      </c>
      <c r="C72" s="1" t="s">
        <v>12</v>
      </c>
      <c r="D72" s="2">
        <v>1550</v>
      </c>
      <c r="E72" s="3">
        <v>0.01</v>
      </c>
      <c r="F72" s="1">
        <v>157</v>
      </c>
      <c r="G72" s="3">
        <v>0.01</v>
      </c>
      <c r="H72" s="2">
        <v>1707</v>
      </c>
      <c r="I72" s="3">
        <v>0.01</v>
      </c>
      <c r="J72" s="7"/>
      <c r="K72" s="1"/>
      <c r="L72" s="1"/>
      <c r="M72" s="1"/>
    </row>
    <row r="73" spans="2:13" ht="12.75" hidden="1">
      <c r="B73" s="1">
        <v>13</v>
      </c>
      <c r="C73" s="1" t="s">
        <v>13</v>
      </c>
      <c r="D73" s="2">
        <v>8103</v>
      </c>
      <c r="E73" s="3">
        <v>0.06</v>
      </c>
      <c r="F73" s="1">
        <v>610</v>
      </c>
      <c r="G73" s="3">
        <v>0.04</v>
      </c>
      <c r="H73" s="2">
        <v>8713</v>
      </c>
      <c r="I73" s="3">
        <v>0.05</v>
      </c>
      <c r="J73" s="7"/>
      <c r="K73" s="1"/>
      <c r="L73" s="1"/>
      <c r="M73" s="1"/>
    </row>
    <row r="74" spans="2:13" ht="12.75" hidden="1">
      <c r="B74" s="1">
        <v>14</v>
      </c>
      <c r="C74" s="1" t="s">
        <v>14</v>
      </c>
      <c r="D74" s="2">
        <v>13526</v>
      </c>
      <c r="E74" s="3">
        <v>0.09</v>
      </c>
      <c r="F74" s="2">
        <v>1185</v>
      </c>
      <c r="G74" s="3">
        <v>0.08</v>
      </c>
      <c r="H74" s="2">
        <v>14711</v>
      </c>
      <c r="I74" s="3">
        <v>0.09</v>
      </c>
      <c r="J74" s="7"/>
      <c r="K74" s="1"/>
      <c r="L74" s="1"/>
      <c r="M74" s="1"/>
    </row>
    <row r="75" spans="2:13" ht="12.75" hidden="1">
      <c r="B75" s="1">
        <v>15</v>
      </c>
      <c r="C75" s="1" t="s">
        <v>15</v>
      </c>
      <c r="D75" s="2">
        <v>32180</v>
      </c>
      <c r="E75" s="3">
        <v>0.22</v>
      </c>
      <c r="F75" s="2">
        <v>3393</v>
      </c>
      <c r="G75" s="3">
        <v>0.24</v>
      </c>
      <c r="H75" s="2">
        <v>35573</v>
      </c>
      <c r="I75" s="3">
        <v>0.22</v>
      </c>
      <c r="J75" s="7"/>
      <c r="K75" s="1"/>
      <c r="L75" s="1"/>
      <c r="M75" s="1"/>
    </row>
    <row r="76" spans="2:13" ht="12.75" hidden="1">
      <c r="B76" s="1">
        <v>16</v>
      </c>
      <c r="C76" s="1" t="s">
        <v>16</v>
      </c>
      <c r="D76" s="2">
        <v>4250</v>
      </c>
      <c r="E76" s="3">
        <v>0.03</v>
      </c>
      <c r="F76" s="1">
        <v>302</v>
      </c>
      <c r="G76" s="3">
        <v>0.02</v>
      </c>
      <c r="H76" s="2">
        <v>4552</v>
      </c>
      <c r="I76" s="3">
        <v>0.03</v>
      </c>
      <c r="J76" s="7">
        <v>2</v>
      </c>
      <c r="K76" s="3">
        <v>1</v>
      </c>
      <c r="L76" s="1">
        <v>2</v>
      </c>
      <c r="M76" s="3">
        <v>1</v>
      </c>
    </row>
    <row r="77" spans="2:13" ht="12.75" hidden="1">
      <c r="B77" s="1">
        <v>17</v>
      </c>
      <c r="C77" s="1" t="s">
        <v>17</v>
      </c>
      <c r="D77" s="2">
        <v>1372</v>
      </c>
      <c r="E77" s="3">
        <v>0.01</v>
      </c>
      <c r="F77" s="1">
        <v>146</v>
      </c>
      <c r="G77" s="3">
        <v>0.01</v>
      </c>
      <c r="H77" s="2">
        <v>1518</v>
      </c>
      <c r="I77" s="3">
        <v>0.01</v>
      </c>
      <c r="J77" s="7"/>
      <c r="K77" s="1"/>
      <c r="L77" s="1"/>
      <c r="M77" s="1"/>
    </row>
    <row r="78" spans="2:13" ht="12.75" hidden="1">
      <c r="B78" s="1">
        <v>18</v>
      </c>
      <c r="C78" s="1" t="s">
        <v>233</v>
      </c>
      <c r="D78" s="2">
        <v>5301</v>
      </c>
      <c r="E78" s="3">
        <v>0.04</v>
      </c>
      <c r="F78" s="1">
        <v>830</v>
      </c>
      <c r="G78" s="3">
        <v>0.06</v>
      </c>
      <c r="H78" s="2">
        <v>6131</v>
      </c>
      <c r="I78" s="3">
        <v>0.04</v>
      </c>
      <c r="J78" s="7"/>
      <c r="K78" s="1"/>
      <c r="L78" s="1"/>
      <c r="M78" s="1"/>
    </row>
    <row r="79" spans="2:13" ht="12.75" hidden="1">
      <c r="B79" s="1">
        <v>19</v>
      </c>
      <c r="C79" s="1" t="s">
        <v>18</v>
      </c>
      <c r="D79" s="2">
        <v>5449</v>
      </c>
      <c r="E79" s="3">
        <v>0.04</v>
      </c>
      <c r="F79" s="1">
        <v>746</v>
      </c>
      <c r="G79" s="3">
        <v>0.05</v>
      </c>
      <c r="H79" s="2">
        <v>6195</v>
      </c>
      <c r="I79" s="3">
        <v>0.04</v>
      </c>
      <c r="J79" s="7"/>
      <c r="K79" s="1"/>
      <c r="L79" s="1"/>
      <c r="M79" s="1"/>
    </row>
    <row r="80" spans="2:13" ht="12.75" hidden="1">
      <c r="B80" s="1">
        <v>21</v>
      </c>
      <c r="C80" s="1" t="s">
        <v>19</v>
      </c>
      <c r="D80" s="2">
        <v>3890</v>
      </c>
      <c r="E80" s="3">
        <v>0.03</v>
      </c>
      <c r="F80" s="1">
        <v>382</v>
      </c>
      <c r="G80" s="3">
        <v>0.03</v>
      </c>
      <c r="H80" s="2">
        <v>4272</v>
      </c>
      <c r="I80" s="3">
        <v>0.03</v>
      </c>
      <c r="J80" s="7"/>
      <c r="K80" s="1"/>
      <c r="L80" s="1"/>
      <c r="M80" s="1"/>
    </row>
    <row r="81" spans="2:13" ht="12.75" hidden="1">
      <c r="B81" s="1" t="s">
        <v>1</v>
      </c>
      <c r="C81" s="1" t="s">
        <v>1</v>
      </c>
      <c r="D81" s="2">
        <f>SUM(D61:D80)</f>
        <v>144531</v>
      </c>
      <c r="E81" s="3">
        <v>1</v>
      </c>
      <c r="F81" s="2">
        <f>SUM(F61:F80)</f>
        <v>14199</v>
      </c>
      <c r="G81" s="3">
        <v>1</v>
      </c>
      <c r="H81" s="2">
        <f>SUM(H61:H80)</f>
        <v>158730</v>
      </c>
      <c r="I81" s="3">
        <v>1</v>
      </c>
      <c r="J81" s="7">
        <v>2</v>
      </c>
      <c r="K81" s="3">
        <v>1</v>
      </c>
      <c r="L81" s="1">
        <v>2</v>
      </c>
      <c r="M81" s="3">
        <v>1</v>
      </c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</sheetData>
  <mergeCells count="11">
    <mergeCell ref="B29:I29"/>
    <mergeCell ref="B30:I30"/>
    <mergeCell ref="C5:C6"/>
    <mergeCell ref="C3:I3"/>
    <mergeCell ref="D5:E5"/>
    <mergeCell ref="F5:G5"/>
    <mergeCell ref="H5:I5"/>
    <mergeCell ref="C32:C33"/>
    <mergeCell ref="D32:E32"/>
    <mergeCell ref="F32:G32"/>
    <mergeCell ref="H32:I3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1" r:id="rId1"/>
  <ignoredErrors>
    <ignoredError sqref="E34:E54 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zoomScale="75" zoomScaleNormal="75" workbookViewId="0" topLeftCell="A28">
      <selection activeCell="A28" sqref="A28:P55"/>
    </sheetView>
  </sheetViews>
  <sheetFormatPr defaultColWidth="11.421875" defaultRowHeight="12.75"/>
  <cols>
    <col min="1" max="1" width="9.8515625" style="0" customWidth="1"/>
    <col min="2" max="2" width="63.421875" style="0" customWidth="1"/>
    <col min="3" max="3" width="6.421875" style="0" customWidth="1"/>
    <col min="4" max="4" width="6.28125" style="80" customWidth="1"/>
    <col min="5" max="5" width="7.7109375" style="9" customWidth="1"/>
    <col min="6" max="6" width="6.28125" style="80" customWidth="1"/>
    <col min="7" max="7" width="6.8515625" style="0" customWidth="1"/>
    <col min="8" max="8" width="6.28125" style="80" customWidth="1"/>
    <col min="9" max="9" width="8.00390625" style="0" customWidth="1"/>
    <col min="10" max="10" width="6.28125" style="80" customWidth="1"/>
    <col min="11" max="11" width="8.00390625" style="0" customWidth="1"/>
    <col min="12" max="12" width="6.28125" style="80" customWidth="1"/>
    <col min="13" max="13" width="6.8515625" style="0" customWidth="1"/>
    <col min="14" max="14" width="6.28125" style="80" customWidth="1"/>
    <col min="15" max="15" width="8.28125" style="0" customWidth="1"/>
    <col min="16" max="16" width="7.28125" style="80" customWidth="1"/>
    <col min="17" max="20" width="0" style="0" hidden="1" customWidth="1"/>
  </cols>
  <sheetData>
    <row r="1" ht="12.75" hidden="1">
      <c r="B1" s="81" t="s">
        <v>283</v>
      </c>
    </row>
    <row r="2" spans="1:16" ht="13.5" hidden="1" thickBot="1">
      <c r="A2" s="21"/>
      <c r="B2" s="21" t="s">
        <v>51</v>
      </c>
      <c r="C2" s="535" t="s">
        <v>0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</row>
    <row r="3" spans="1:16" ht="12.75" hidden="1">
      <c r="A3" s="26" t="s">
        <v>42</v>
      </c>
      <c r="B3" s="22"/>
      <c r="C3" s="507" t="s">
        <v>215</v>
      </c>
      <c r="D3" s="507"/>
      <c r="E3" s="508" t="s">
        <v>48</v>
      </c>
      <c r="F3" s="508"/>
      <c r="G3" s="509" t="s">
        <v>49</v>
      </c>
      <c r="H3" s="509"/>
      <c r="I3" s="507" t="s">
        <v>45</v>
      </c>
      <c r="J3" s="507"/>
      <c r="K3" s="507" t="s">
        <v>46</v>
      </c>
      <c r="L3" s="507"/>
      <c r="M3" s="507" t="s">
        <v>47</v>
      </c>
      <c r="N3" s="507"/>
      <c r="O3" s="510" t="s">
        <v>1</v>
      </c>
      <c r="P3" s="511"/>
    </row>
    <row r="4" spans="1:16" ht="12.75" hidden="1">
      <c r="A4" s="1"/>
      <c r="B4" s="1"/>
      <c r="C4" s="1" t="s">
        <v>54</v>
      </c>
      <c r="D4" s="93" t="s">
        <v>239</v>
      </c>
      <c r="E4" s="7" t="s">
        <v>54</v>
      </c>
      <c r="F4" s="93" t="s">
        <v>239</v>
      </c>
      <c r="G4" s="1" t="s">
        <v>54</v>
      </c>
      <c r="H4" s="93" t="s">
        <v>239</v>
      </c>
      <c r="I4" s="1" t="s">
        <v>54</v>
      </c>
      <c r="J4" s="93" t="s">
        <v>239</v>
      </c>
      <c r="K4" s="1" t="s">
        <v>54</v>
      </c>
      <c r="L4" s="93" t="s">
        <v>239</v>
      </c>
      <c r="M4" s="1" t="s">
        <v>54</v>
      </c>
      <c r="N4" s="93" t="s">
        <v>239</v>
      </c>
      <c r="O4" s="1" t="s">
        <v>54</v>
      </c>
      <c r="P4" s="93" t="s">
        <v>239</v>
      </c>
    </row>
    <row r="5" spans="1:18" ht="12.75" hidden="1">
      <c r="A5" s="136" t="s">
        <v>1</v>
      </c>
      <c r="B5" s="136" t="s">
        <v>1</v>
      </c>
      <c r="C5" s="177">
        <v>8646</v>
      </c>
      <c r="D5" s="182">
        <v>1</v>
      </c>
      <c r="E5" s="266">
        <v>6293</v>
      </c>
      <c r="F5" s="182">
        <v>1</v>
      </c>
      <c r="G5" s="177">
        <v>8854</v>
      </c>
      <c r="H5" s="182">
        <v>1</v>
      </c>
      <c r="I5" s="177">
        <v>84356</v>
      </c>
      <c r="J5" s="182">
        <v>1</v>
      </c>
      <c r="K5" s="177">
        <v>38909</v>
      </c>
      <c r="L5" s="182">
        <v>1</v>
      </c>
      <c r="M5" s="177">
        <v>11672</v>
      </c>
      <c r="N5" s="182">
        <v>1</v>
      </c>
      <c r="O5" s="177">
        <v>158730</v>
      </c>
      <c r="P5" s="182">
        <v>1</v>
      </c>
      <c r="Q5" s="118"/>
      <c r="R5" t="s">
        <v>303</v>
      </c>
    </row>
    <row r="6" spans="1:25" ht="12.75" hidden="1">
      <c r="A6" s="322">
        <v>15</v>
      </c>
      <c r="B6" s="322" t="s">
        <v>15</v>
      </c>
      <c r="C6" s="322">
        <v>0</v>
      </c>
      <c r="D6" s="331">
        <f>C6/C5</f>
        <v>0</v>
      </c>
      <c r="E6" s="333">
        <v>0</v>
      </c>
      <c r="F6" s="331">
        <v>0</v>
      </c>
      <c r="G6" s="332">
        <f>V13</f>
        <v>72.29572990751413</v>
      </c>
      <c r="H6" s="331">
        <v>0.01</v>
      </c>
      <c r="I6" s="323">
        <f>W13</f>
        <v>39991.50310628848</v>
      </c>
      <c r="J6" s="331">
        <v>0.42</v>
      </c>
      <c r="K6" s="332">
        <f>X13</f>
        <v>324.2011638040087</v>
      </c>
      <c r="L6" s="331">
        <v>0.01</v>
      </c>
      <c r="M6" s="322">
        <v>0</v>
      </c>
      <c r="N6" s="331">
        <v>0</v>
      </c>
      <c r="O6" s="323">
        <f>E6+G6+I6+K6+M6</f>
        <v>40388</v>
      </c>
      <c r="P6" s="331">
        <v>0.22</v>
      </c>
      <c r="Q6" s="330"/>
      <c r="R6" s="327">
        <f>'morbilidad por prestadores'!K36</f>
        <v>4611</v>
      </c>
      <c r="T6" s="15" t="s">
        <v>253</v>
      </c>
      <c r="U6" s="325" t="s">
        <v>48</v>
      </c>
      <c r="V6" s="326" t="s">
        <v>49</v>
      </c>
      <c r="W6" s="15" t="s">
        <v>45</v>
      </c>
      <c r="X6" s="15" t="s">
        <v>46</v>
      </c>
      <c r="Y6" s="15" t="s">
        <v>47</v>
      </c>
    </row>
    <row r="7" spans="1:25" ht="12.75" hidden="1">
      <c r="A7" s="136">
        <v>2</v>
      </c>
      <c r="B7" s="136" t="s">
        <v>3</v>
      </c>
      <c r="C7" s="136">
        <v>43</v>
      </c>
      <c r="D7" s="182">
        <v>0</v>
      </c>
      <c r="E7" s="266">
        <v>207</v>
      </c>
      <c r="F7" s="182">
        <v>0.03</v>
      </c>
      <c r="G7" s="136">
        <v>650</v>
      </c>
      <c r="H7" s="182">
        <v>0.07</v>
      </c>
      <c r="I7" s="177">
        <v>7345</v>
      </c>
      <c r="J7" s="182">
        <v>0.09</v>
      </c>
      <c r="K7" s="177">
        <v>10754</v>
      </c>
      <c r="L7" s="182">
        <v>0.28</v>
      </c>
      <c r="M7" s="177">
        <v>2975</v>
      </c>
      <c r="N7" s="182">
        <v>0.25</v>
      </c>
      <c r="O7" s="177">
        <v>21974</v>
      </c>
      <c r="P7" s="182">
        <v>0.14</v>
      </c>
      <c r="Q7" s="159"/>
      <c r="T7" s="1" t="s">
        <v>295</v>
      </c>
      <c r="U7" s="1" t="s">
        <v>295</v>
      </c>
      <c r="V7" s="1" t="s">
        <v>295</v>
      </c>
      <c r="W7" s="1" t="s">
        <v>295</v>
      </c>
      <c r="X7" s="1" t="s">
        <v>295</v>
      </c>
      <c r="Y7" s="1" t="s">
        <v>295</v>
      </c>
    </row>
    <row r="8" spans="1:25" ht="12.75" hidden="1">
      <c r="A8" s="136">
        <v>11</v>
      </c>
      <c r="B8" s="136" t="s">
        <v>11</v>
      </c>
      <c r="C8" s="136">
        <v>229</v>
      </c>
      <c r="D8" s="182">
        <v>0.03</v>
      </c>
      <c r="E8" s="266">
        <v>477</v>
      </c>
      <c r="F8" s="182">
        <v>0.08</v>
      </c>
      <c r="G8" s="177">
        <v>1639</v>
      </c>
      <c r="H8" s="182">
        <v>0.19</v>
      </c>
      <c r="I8" s="177">
        <v>7872</v>
      </c>
      <c r="J8" s="182">
        <v>0.09</v>
      </c>
      <c r="K8" s="177">
        <v>4859</v>
      </c>
      <c r="L8" s="182">
        <v>0.12</v>
      </c>
      <c r="M8" s="177">
        <v>1126</v>
      </c>
      <c r="N8" s="182">
        <v>0.1</v>
      </c>
      <c r="O8" s="177">
        <v>16202</v>
      </c>
      <c r="P8" s="182">
        <v>0.1</v>
      </c>
      <c r="Q8" s="329"/>
      <c r="T8">
        <f>$R6*D35</f>
        <v>0</v>
      </c>
      <c r="U8">
        <f>$R6*E35</f>
        <v>0</v>
      </c>
      <c r="V8" s="9">
        <f>$R$6*V10</f>
        <v>8.295729907514126</v>
      </c>
      <c r="W8" s="9">
        <f>$R$6*W10</f>
        <v>4565.503106288477</v>
      </c>
      <c r="X8" s="9">
        <f>$R$6*X10</f>
        <v>37.20116380400866</v>
      </c>
      <c r="Y8">
        <f>$R6*N35</f>
        <v>0</v>
      </c>
    </row>
    <row r="9" spans="1:26" ht="12.75" hidden="1">
      <c r="A9" s="136">
        <v>14</v>
      </c>
      <c r="B9" s="136" t="s">
        <v>14</v>
      </c>
      <c r="C9" s="136">
        <v>140</v>
      </c>
      <c r="D9" s="182">
        <v>0.02</v>
      </c>
      <c r="E9" s="266">
        <v>306</v>
      </c>
      <c r="F9" s="182">
        <v>0.05</v>
      </c>
      <c r="G9" s="136">
        <v>348</v>
      </c>
      <c r="H9" s="182">
        <v>0.04</v>
      </c>
      <c r="I9" s="177">
        <v>8258</v>
      </c>
      <c r="J9" s="182">
        <v>0.1</v>
      </c>
      <c r="K9" s="177">
        <v>4858</v>
      </c>
      <c r="L9" s="182">
        <v>0.12</v>
      </c>
      <c r="M9" s="136">
        <v>801</v>
      </c>
      <c r="N9" s="182">
        <v>0.07</v>
      </c>
      <c r="O9" s="177">
        <v>14711</v>
      </c>
      <c r="P9" s="182">
        <v>0.09</v>
      </c>
      <c r="T9" s="1"/>
      <c r="U9" s="1"/>
      <c r="V9" s="1">
        <v>64</v>
      </c>
      <c r="W9" s="1">
        <v>35222</v>
      </c>
      <c r="X9" s="1">
        <v>287</v>
      </c>
      <c r="Y9" s="1"/>
      <c r="Z9">
        <f>SUM(V9:Y9)</f>
        <v>35573</v>
      </c>
    </row>
    <row r="10" spans="1:26" ht="12.75" hidden="1">
      <c r="A10" s="136">
        <v>10</v>
      </c>
      <c r="B10" s="136" t="s">
        <v>10</v>
      </c>
      <c r="C10" s="136">
        <v>750</v>
      </c>
      <c r="D10" s="182">
        <v>0.09</v>
      </c>
      <c r="E10" s="266">
        <v>2477</v>
      </c>
      <c r="F10" s="182">
        <v>0.39</v>
      </c>
      <c r="G10" s="177">
        <v>2362</v>
      </c>
      <c r="H10" s="182">
        <v>0.27</v>
      </c>
      <c r="I10" s="177">
        <v>3046</v>
      </c>
      <c r="J10" s="182">
        <v>0.04</v>
      </c>
      <c r="K10" s="177">
        <v>1087</v>
      </c>
      <c r="L10" s="182">
        <v>0.03</v>
      </c>
      <c r="M10" s="136">
        <v>832</v>
      </c>
      <c r="N10" s="182">
        <v>0.07</v>
      </c>
      <c r="O10" s="177">
        <v>10554</v>
      </c>
      <c r="P10" s="182">
        <v>0.07</v>
      </c>
      <c r="T10" s="1"/>
      <c r="U10" s="1"/>
      <c r="V10" s="10">
        <f>V9/$Z$9</f>
        <v>0.0017991173080707278</v>
      </c>
      <c r="W10" s="10">
        <f>W9/$Z$9</f>
        <v>0.9901329660135496</v>
      </c>
      <c r="X10" s="10">
        <f>X9/$Z$9</f>
        <v>0.00806791667837967</v>
      </c>
      <c r="Y10" s="1"/>
      <c r="Z10" s="8">
        <f>'morbilidad mujer por prestador'!H35</f>
        <v>40388</v>
      </c>
    </row>
    <row r="11" spans="1:26" ht="12.75" hidden="1">
      <c r="A11" s="136">
        <v>13</v>
      </c>
      <c r="B11" s="136" t="s">
        <v>13</v>
      </c>
      <c r="C11" s="136">
        <v>6</v>
      </c>
      <c r="D11" s="182">
        <v>0</v>
      </c>
      <c r="E11" s="266">
        <v>100</v>
      </c>
      <c r="F11" s="182">
        <v>0.02</v>
      </c>
      <c r="G11" s="136">
        <v>367</v>
      </c>
      <c r="H11" s="182">
        <v>0.04</v>
      </c>
      <c r="I11" s="177">
        <v>3218</v>
      </c>
      <c r="J11" s="182">
        <v>0.04</v>
      </c>
      <c r="K11" s="177">
        <v>4087</v>
      </c>
      <c r="L11" s="182">
        <v>0.11</v>
      </c>
      <c r="M11" s="136">
        <v>935</v>
      </c>
      <c r="N11" s="182">
        <v>0.08</v>
      </c>
      <c r="O11" s="177">
        <v>8713</v>
      </c>
      <c r="P11" s="182">
        <v>0.05</v>
      </c>
      <c r="T11" t="s">
        <v>194</v>
      </c>
      <c r="V11" s="300">
        <f>V8+V9</f>
        <v>72.29572990751413</v>
      </c>
      <c r="W11" s="300">
        <f>W8+W9</f>
        <v>39787.50310628848</v>
      </c>
      <c r="X11" s="300">
        <f>X8+X9</f>
        <v>324.2011638040087</v>
      </c>
      <c r="Z11" s="79">
        <f>SUM(V11:Y11)</f>
        <v>40184</v>
      </c>
    </row>
    <row r="12" spans="1:26" ht="12.75" hidden="1">
      <c r="A12" s="136">
        <v>7</v>
      </c>
      <c r="B12" s="136" t="s">
        <v>7</v>
      </c>
      <c r="C12" s="136">
        <v>20</v>
      </c>
      <c r="D12" s="182">
        <v>0</v>
      </c>
      <c r="E12" s="266">
        <v>84</v>
      </c>
      <c r="F12" s="182">
        <v>0.01</v>
      </c>
      <c r="G12" s="136">
        <v>135</v>
      </c>
      <c r="H12" s="182">
        <v>0.02</v>
      </c>
      <c r="I12" s="177">
        <v>3567</v>
      </c>
      <c r="J12" s="182">
        <v>0.04</v>
      </c>
      <c r="K12" s="177">
        <v>2278</v>
      </c>
      <c r="L12" s="182">
        <v>0.06</v>
      </c>
      <c r="M12" s="177">
        <v>1157</v>
      </c>
      <c r="N12" s="182">
        <v>0.1</v>
      </c>
      <c r="O12" s="177">
        <v>7241</v>
      </c>
      <c r="P12" s="182">
        <v>0.05</v>
      </c>
      <c r="V12" s="1"/>
      <c r="W12" s="300">
        <f>Z12</f>
        <v>204</v>
      </c>
      <c r="X12" s="1"/>
      <c r="Z12" s="79">
        <f>Z10-Z11</f>
        <v>204</v>
      </c>
    </row>
    <row r="13" spans="1:24" ht="12.75" hidden="1">
      <c r="A13" s="136">
        <v>19</v>
      </c>
      <c r="B13" s="136" t="s">
        <v>255</v>
      </c>
      <c r="C13" s="136">
        <v>66</v>
      </c>
      <c r="D13" s="182">
        <v>0.01</v>
      </c>
      <c r="E13" s="266">
        <v>686</v>
      </c>
      <c r="F13" s="182">
        <v>0.11</v>
      </c>
      <c r="G13" s="136">
        <v>850</v>
      </c>
      <c r="H13" s="182">
        <v>0.1</v>
      </c>
      <c r="I13" s="177">
        <v>2198</v>
      </c>
      <c r="J13" s="182">
        <v>0.03</v>
      </c>
      <c r="K13" s="177">
        <v>1619</v>
      </c>
      <c r="L13" s="182">
        <v>0.04</v>
      </c>
      <c r="M13" s="136">
        <v>776</v>
      </c>
      <c r="N13" s="182">
        <v>0.07</v>
      </c>
      <c r="O13" s="177">
        <v>6195</v>
      </c>
      <c r="P13" s="182">
        <v>0.04</v>
      </c>
      <c r="T13" t="s">
        <v>194</v>
      </c>
      <c r="V13" s="328">
        <f>SUM(V11:V12)</f>
        <v>72.29572990751413</v>
      </c>
      <c r="W13" s="328">
        <f>SUM(W11:W12)</f>
        <v>39991.50310628848</v>
      </c>
      <c r="X13" s="328">
        <f>SUM(X11:X12)</f>
        <v>324.2011638040087</v>
      </c>
    </row>
    <row r="14" spans="1:16" ht="12.75" hidden="1">
      <c r="A14" s="136">
        <v>18</v>
      </c>
      <c r="B14" s="136" t="s">
        <v>207</v>
      </c>
      <c r="C14" s="136">
        <v>190</v>
      </c>
      <c r="D14" s="182">
        <v>0.02</v>
      </c>
      <c r="E14" s="266">
        <v>441</v>
      </c>
      <c r="F14" s="182">
        <v>0.07</v>
      </c>
      <c r="G14" s="136">
        <v>636</v>
      </c>
      <c r="H14" s="182">
        <v>0.07</v>
      </c>
      <c r="I14" s="177">
        <v>2759</v>
      </c>
      <c r="J14" s="182">
        <v>0.03</v>
      </c>
      <c r="K14" s="177">
        <v>1530</v>
      </c>
      <c r="L14" s="182">
        <v>0.04</v>
      </c>
      <c r="M14" s="136">
        <v>575</v>
      </c>
      <c r="N14" s="182">
        <v>0.05</v>
      </c>
      <c r="O14" s="177">
        <v>6131</v>
      </c>
      <c r="P14" s="182">
        <v>0.04</v>
      </c>
    </row>
    <row r="15" spans="1:16" ht="12.75" hidden="1">
      <c r="A15" s="136">
        <v>9</v>
      </c>
      <c r="B15" s="136" t="s">
        <v>9</v>
      </c>
      <c r="C15" s="136">
        <v>22</v>
      </c>
      <c r="D15" s="182">
        <v>0</v>
      </c>
      <c r="E15" s="266">
        <v>25</v>
      </c>
      <c r="F15" s="182">
        <v>0</v>
      </c>
      <c r="G15" s="136">
        <v>95</v>
      </c>
      <c r="H15" s="182">
        <v>0.01</v>
      </c>
      <c r="I15" s="177">
        <v>1769</v>
      </c>
      <c r="J15" s="182">
        <v>0.02</v>
      </c>
      <c r="K15" s="177">
        <v>2457</v>
      </c>
      <c r="L15" s="182">
        <v>0.06</v>
      </c>
      <c r="M15" s="177">
        <v>1303</v>
      </c>
      <c r="N15" s="182">
        <v>0.11</v>
      </c>
      <c r="O15" s="177">
        <v>5671</v>
      </c>
      <c r="P15" s="182">
        <v>0.04</v>
      </c>
    </row>
    <row r="16" spans="1:16" ht="12.75" hidden="1">
      <c r="A16" s="136">
        <v>16</v>
      </c>
      <c r="B16" s="136" t="s">
        <v>16</v>
      </c>
      <c r="C16" s="177">
        <v>4246</v>
      </c>
      <c r="D16" s="182">
        <v>0.49</v>
      </c>
      <c r="E16" s="266">
        <v>91</v>
      </c>
      <c r="F16" s="182">
        <v>0.01</v>
      </c>
      <c r="G16" s="136">
        <v>26</v>
      </c>
      <c r="H16" s="182">
        <v>0</v>
      </c>
      <c r="I16" s="136">
        <v>137</v>
      </c>
      <c r="J16" s="182">
        <v>0</v>
      </c>
      <c r="K16" s="136">
        <v>35</v>
      </c>
      <c r="L16" s="182">
        <v>0</v>
      </c>
      <c r="M16" s="136">
        <v>17</v>
      </c>
      <c r="N16" s="182">
        <v>0</v>
      </c>
      <c r="O16" s="177">
        <v>4552</v>
      </c>
      <c r="P16" s="182">
        <v>0.03</v>
      </c>
    </row>
    <row r="17" spans="1:16" ht="12.75" hidden="1">
      <c r="A17" s="136">
        <v>6</v>
      </c>
      <c r="B17" s="136" t="s">
        <v>6</v>
      </c>
      <c r="C17" s="136">
        <v>81</v>
      </c>
      <c r="D17" s="182">
        <v>0.01</v>
      </c>
      <c r="E17" s="266">
        <v>94</v>
      </c>
      <c r="F17" s="182">
        <v>0.01</v>
      </c>
      <c r="G17" s="136">
        <v>262</v>
      </c>
      <c r="H17" s="182">
        <v>0.03</v>
      </c>
      <c r="I17" s="177">
        <v>2078</v>
      </c>
      <c r="J17" s="182">
        <v>0.02</v>
      </c>
      <c r="K17" s="177">
        <v>1507</v>
      </c>
      <c r="L17" s="182">
        <v>0.04</v>
      </c>
      <c r="M17" s="136">
        <v>275</v>
      </c>
      <c r="N17" s="182">
        <v>0.02</v>
      </c>
      <c r="O17" s="177">
        <v>4297</v>
      </c>
      <c r="P17" s="182">
        <v>0.03</v>
      </c>
    </row>
    <row r="18" spans="1:16" ht="12.75" hidden="1">
      <c r="A18" s="136">
        <v>21</v>
      </c>
      <c r="B18" s="136" t="s">
        <v>305</v>
      </c>
      <c r="C18" s="177">
        <v>2096</v>
      </c>
      <c r="D18" s="182">
        <v>0.24</v>
      </c>
      <c r="E18" s="266">
        <v>83</v>
      </c>
      <c r="F18" s="182">
        <v>0.01</v>
      </c>
      <c r="G18" s="136">
        <v>106</v>
      </c>
      <c r="H18" s="182">
        <v>0.01</v>
      </c>
      <c r="I18" s="177">
        <v>1494</v>
      </c>
      <c r="J18" s="182">
        <v>0.02</v>
      </c>
      <c r="K18" s="136">
        <v>399</v>
      </c>
      <c r="L18" s="182">
        <v>0.01</v>
      </c>
      <c r="M18" s="136">
        <v>94</v>
      </c>
      <c r="N18" s="182">
        <v>0.01</v>
      </c>
      <c r="O18" s="177">
        <v>4272</v>
      </c>
      <c r="P18" s="182">
        <v>0.03</v>
      </c>
    </row>
    <row r="19" spans="1:16" ht="12.75" hidden="1">
      <c r="A19" s="136">
        <v>1</v>
      </c>
      <c r="B19" s="136" t="s">
        <v>2</v>
      </c>
      <c r="C19" s="136">
        <v>238</v>
      </c>
      <c r="D19" s="182">
        <v>0.03</v>
      </c>
      <c r="E19" s="266">
        <v>763</v>
      </c>
      <c r="F19" s="182">
        <v>0.12</v>
      </c>
      <c r="G19" s="136">
        <v>583</v>
      </c>
      <c r="H19" s="182">
        <v>0.07</v>
      </c>
      <c r="I19" s="177">
        <v>1256</v>
      </c>
      <c r="J19" s="182">
        <v>0.01</v>
      </c>
      <c r="K19" s="136">
        <v>558</v>
      </c>
      <c r="L19" s="182">
        <v>0.01</v>
      </c>
      <c r="M19" s="136">
        <v>205</v>
      </c>
      <c r="N19" s="182">
        <v>0.02</v>
      </c>
      <c r="O19" s="177">
        <v>3603</v>
      </c>
      <c r="P19" s="182">
        <v>0.02</v>
      </c>
    </row>
    <row r="20" spans="1:16" ht="12.75" hidden="1">
      <c r="A20" s="136">
        <v>4</v>
      </c>
      <c r="B20" s="136" t="s">
        <v>4</v>
      </c>
      <c r="C20" s="136">
        <v>196</v>
      </c>
      <c r="D20" s="182">
        <v>0.02</v>
      </c>
      <c r="E20" s="266">
        <v>30</v>
      </c>
      <c r="F20" s="182">
        <v>0</v>
      </c>
      <c r="G20" s="136">
        <v>77</v>
      </c>
      <c r="H20" s="182">
        <v>0.01</v>
      </c>
      <c r="I20" s="177">
        <v>1168</v>
      </c>
      <c r="J20" s="182">
        <v>0.01</v>
      </c>
      <c r="K20" s="136">
        <v>934</v>
      </c>
      <c r="L20" s="182">
        <v>0.02</v>
      </c>
      <c r="M20" s="136">
        <v>209</v>
      </c>
      <c r="N20" s="182">
        <v>0.02</v>
      </c>
      <c r="O20" s="177">
        <v>2614</v>
      </c>
      <c r="P20" s="182">
        <v>0.02</v>
      </c>
    </row>
    <row r="21" spans="1:16" ht="12.75" hidden="1">
      <c r="A21" s="136">
        <v>5</v>
      </c>
      <c r="B21" s="136" t="s">
        <v>5</v>
      </c>
      <c r="C21" s="136"/>
      <c r="D21" s="182"/>
      <c r="E21" s="266">
        <v>8</v>
      </c>
      <c r="F21" s="182">
        <v>0</v>
      </c>
      <c r="G21" s="136">
        <v>66</v>
      </c>
      <c r="H21" s="182">
        <v>0.01</v>
      </c>
      <c r="I21" s="177">
        <v>1202</v>
      </c>
      <c r="J21" s="182">
        <v>0.01</v>
      </c>
      <c r="K21" s="136">
        <v>606</v>
      </c>
      <c r="L21" s="182">
        <v>0.02</v>
      </c>
      <c r="M21" s="136">
        <v>76</v>
      </c>
      <c r="N21" s="182">
        <v>0.01</v>
      </c>
      <c r="O21" s="177">
        <v>1958</v>
      </c>
      <c r="P21" s="182">
        <v>0.01</v>
      </c>
    </row>
    <row r="22" spans="1:16" ht="12.75" hidden="1">
      <c r="A22" s="136">
        <v>12</v>
      </c>
      <c r="B22" s="136" t="s">
        <v>12</v>
      </c>
      <c r="C22" s="136">
        <v>23</v>
      </c>
      <c r="D22" s="182">
        <v>0</v>
      </c>
      <c r="E22" s="266">
        <v>82</v>
      </c>
      <c r="F22" s="182">
        <v>0.01</v>
      </c>
      <c r="G22" s="136">
        <v>223</v>
      </c>
      <c r="H22" s="182">
        <v>0.03</v>
      </c>
      <c r="I22" s="136">
        <v>826</v>
      </c>
      <c r="J22" s="182">
        <v>0.01</v>
      </c>
      <c r="K22" s="136">
        <v>435</v>
      </c>
      <c r="L22" s="182">
        <v>0.01</v>
      </c>
      <c r="M22" s="136">
        <v>118</v>
      </c>
      <c r="N22" s="182">
        <v>0.01</v>
      </c>
      <c r="O22" s="177">
        <v>1707</v>
      </c>
      <c r="P22" s="182">
        <v>0.01</v>
      </c>
    </row>
    <row r="23" spans="1:16" ht="12.75" hidden="1">
      <c r="A23" s="136">
        <v>17</v>
      </c>
      <c r="B23" s="136" t="s">
        <v>17</v>
      </c>
      <c r="C23" s="136">
        <v>199</v>
      </c>
      <c r="D23" s="182">
        <v>0.02</v>
      </c>
      <c r="E23" s="266">
        <v>227</v>
      </c>
      <c r="F23" s="182">
        <v>0.04</v>
      </c>
      <c r="G23" s="136">
        <v>197</v>
      </c>
      <c r="H23" s="182">
        <v>0.02</v>
      </c>
      <c r="I23" s="136">
        <v>556</v>
      </c>
      <c r="J23" s="182">
        <v>0.01</v>
      </c>
      <c r="K23" s="136">
        <v>273</v>
      </c>
      <c r="L23" s="182">
        <v>0.01</v>
      </c>
      <c r="M23" s="136">
        <v>66</v>
      </c>
      <c r="N23" s="182">
        <v>0.01</v>
      </c>
      <c r="O23" s="177">
        <v>1518</v>
      </c>
      <c r="P23" s="182">
        <v>0.01</v>
      </c>
    </row>
    <row r="24" spans="1:16" ht="12.75" hidden="1">
      <c r="A24" s="136">
        <v>8</v>
      </c>
      <c r="B24" s="136" t="s">
        <v>8</v>
      </c>
      <c r="C24" s="136">
        <v>8</v>
      </c>
      <c r="D24" s="182">
        <v>0</v>
      </c>
      <c r="E24" s="266">
        <v>64</v>
      </c>
      <c r="F24" s="182">
        <v>0.01</v>
      </c>
      <c r="G24" s="136">
        <v>127</v>
      </c>
      <c r="H24" s="182">
        <v>0.01</v>
      </c>
      <c r="I24" s="136">
        <v>259</v>
      </c>
      <c r="J24" s="182">
        <v>0</v>
      </c>
      <c r="K24" s="136">
        <v>209</v>
      </c>
      <c r="L24" s="182">
        <v>0.01</v>
      </c>
      <c r="M24" s="136">
        <v>43</v>
      </c>
      <c r="N24" s="182">
        <v>0</v>
      </c>
      <c r="O24" s="136">
        <v>710</v>
      </c>
      <c r="P24" s="182">
        <v>0</v>
      </c>
    </row>
    <row r="25" spans="1:16" ht="12.75" hidden="1">
      <c r="A25" s="136">
        <v>3</v>
      </c>
      <c r="B25" s="136" t="s">
        <v>275</v>
      </c>
      <c r="C25" s="136">
        <v>10</v>
      </c>
      <c r="D25" s="182">
        <v>0</v>
      </c>
      <c r="E25" s="266">
        <v>29</v>
      </c>
      <c r="F25" s="182">
        <v>0</v>
      </c>
      <c r="G25" s="136">
        <v>60</v>
      </c>
      <c r="H25" s="182">
        <v>0.01</v>
      </c>
      <c r="I25" s="136">
        <v>209</v>
      </c>
      <c r="J25" s="182">
        <v>0</v>
      </c>
      <c r="K25" s="136">
        <v>156</v>
      </c>
      <c r="L25" s="182">
        <v>0</v>
      </c>
      <c r="M25" s="136">
        <v>70</v>
      </c>
      <c r="N25" s="182">
        <v>0.01</v>
      </c>
      <c r="O25" s="136">
        <v>534</v>
      </c>
      <c r="P25" s="182">
        <v>0</v>
      </c>
    </row>
    <row r="26" spans="1:16" ht="12.75" hidden="1">
      <c r="A26" s="88"/>
      <c r="B26" s="14"/>
      <c r="C26" s="14"/>
      <c r="D26" s="143"/>
      <c r="E26" s="49"/>
      <c r="F26" s="143"/>
      <c r="G26" s="14"/>
      <c r="H26" s="143"/>
      <c r="I26" s="48"/>
      <c r="J26" s="143"/>
      <c r="K26" s="48"/>
      <c r="L26" s="143"/>
      <c r="M26" s="48"/>
      <c r="N26" s="143"/>
      <c r="O26" s="48"/>
      <c r="P26" s="143"/>
    </row>
    <row r="27" spans="1:16" ht="12.75" hidden="1">
      <c r="A27" t="s">
        <v>1</v>
      </c>
      <c r="B27" t="s">
        <v>1</v>
      </c>
      <c r="C27" s="8">
        <v>8158</v>
      </c>
      <c r="D27" s="80">
        <v>1</v>
      </c>
      <c r="E27" s="9">
        <v>6370</v>
      </c>
      <c r="F27" s="80">
        <v>1</v>
      </c>
      <c r="G27" s="8">
        <v>8405</v>
      </c>
      <c r="H27" s="80">
        <v>1</v>
      </c>
      <c r="I27" s="8">
        <v>75992</v>
      </c>
      <c r="J27" s="80">
        <v>1</v>
      </c>
      <c r="K27" s="8">
        <v>32840</v>
      </c>
      <c r="L27" s="80">
        <v>1</v>
      </c>
      <c r="M27" s="8">
        <v>9413</v>
      </c>
      <c r="N27" s="80">
        <v>1</v>
      </c>
      <c r="O27" s="8">
        <v>141178</v>
      </c>
      <c r="P27" s="80">
        <v>1</v>
      </c>
    </row>
    <row r="28" spans="1:16" ht="12.75">
      <c r="A28" s="521" t="s">
        <v>308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</row>
    <row r="29" spans="1:16" ht="15">
      <c r="A29" s="506" t="s">
        <v>309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</row>
    <row r="30" spans="1:20" ht="13.5" thickBot="1">
      <c r="A30" s="13"/>
      <c r="B30" s="13"/>
      <c r="C30" s="362"/>
      <c r="D30" s="315"/>
      <c r="E30" s="363"/>
      <c r="F30" s="315"/>
      <c r="G30" s="13"/>
      <c r="H30" s="315"/>
      <c r="R30" s="11"/>
      <c r="T30" s="11"/>
    </row>
    <row r="31" spans="1:19" ht="13.5" thickBot="1">
      <c r="A31" s="542" t="s">
        <v>42</v>
      </c>
      <c r="B31" s="544" t="s">
        <v>200</v>
      </c>
      <c r="C31" s="512" t="s">
        <v>201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S31" s="8"/>
    </row>
    <row r="32" spans="1:19" ht="12.75">
      <c r="A32" s="543"/>
      <c r="B32" s="545"/>
      <c r="C32" s="517" t="s">
        <v>215</v>
      </c>
      <c r="D32" s="518"/>
      <c r="E32" s="513" t="s">
        <v>48</v>
      </c>
      <c r="F32" s="513"/>
      <c r="G32" s="514" t="s">
        <v>49</v>
      </c>
      <c r="H32" s="514"/>
      <c r="I32" s="518" t="s">
        <v>45</v>
      </c>
      <c r="J32" s="518"/>
      <c r="K32" s="518" t="s">
        <v>46</v>
      </c>
      <c r="L32" s="518"/>
      <c r="M32" s="518" t="s">
        <v>47</v>
      </c>
      <c r="N32" s="518"/>
      <c r="O32" s="518" t="s">
        <v>1</v>
      </c>
      <c r="P32" s="519"/>
      <c r="R32" s="8"/>
      <c r="S32" s="8"/>
    </row>
    <row r="33" spans="1:19" ht="13.5" thickBot="1">
      <c r="A33" s="408" t="s">
        <v>43</v>
      </c>
      <c r="B33" s="546"/>
      <c r="C33" s="85"/>
      <c r="D33" s="82" t="s">
        <v>41</v>
      </c>
      <c r="E33" s="84"/>
      <c r="F33" s="82" t="s">
        <v>41</v>
      </c>
      <c r="G33" s="84"/>
      <c r="H33" s="82" t="s">
        <v>41</v>
      </c>
      <c r="I33" s="121"/>
      <c r="J33" s="82" t="s">
        <v>41</v>
      </c>
      <c r="K33" s="84"/>
      <c r="L33" s="82" t="s">
        <v>41</v>
      </c>
      <c r="M33" s="84"/>
      <c r="N33" s="82" t="s">
        <v>41</v>
      </c>
      <c r="O33" s="84"/>
      <c r="P33" s="409" t="s">
        <v>41</v>
      </c>
      <c r="R33" s="8"/>
      <c r="S33" s="8"/>
    </row>
    <row r="34" spans="1:18" ht="12.75">
      <c r="A34" s="373" t="s">
        <v>1</v>
      </c>
      <c r="B34" s="410"/>
      <c r="C34" s="411">
        <f>SUM(C35:C54)</f>
        <v>8563</v>
      </c>
      <c r="D34" s="412">
        <f>D5</f>
        <v>1</v>
      </c>
      <c r="E34" s="411">
        <f>SUM(E35:E54)</f>
        <v>6274</v>
      </c>
      <c r="F34" s="412">
        <f>F5</f>
        <v>1</v>
      </c>
      <c r="G34" s="411">
        <f>SUM(G35:G54)</f>
        <v>8881.295729907513</v>
      </c>
      <c r="H34" s="412">
        <f>H5</f>
        <v>1</v>
      </c>
      <c r="I34" s="411">
        <f>SUM(I35:I54)</f>
        <v>89208.50310628848</v>
      </c>
      <c r="J34" s="412">
        <f>J5</f>
        <v>1</v>
      </c>
      <c r="K34" s="411">
        <f>SUM(K35:K54)</f>
        <v>38965.20116380401</v>
      </c>
      <c r="L34" s="412">
        <f>L5</f>
        <v>1</v>
      </c>
      <c r="M34" s="411">
        <f>SUM(M35:M54)</f>
        <v>11653</v>
      </c>
      <c r="N34" s="412">
        <f>N5</f>
        <v>1</v>
      </c>
      <c r="O34" s="175">
        <f>SUM(O35:O54)</f>
        <v>163545</v>
      </c>
      <c r="P34" s="413">
        <f>P5</f>
        <v>1</v>
      </c>
      <c r="Q34" s="8">
        <f>C34+E34+G34+I34+K34+M34</f>
        <v>163545</v>
      </c>
      <c r="R34" s="8">
        <f>O34-Q34</f>
        <v>0</v>
      </c>
    </row>
    <row r="35" spans="1:19" ht="12.75">
      <c r="A35" s="379" t="s">
        <v>34</v>
      </c>
      <c r="B35" s="286" t="str">
        <f>B6</f>
        <v>Embarazo, parto y puerperio</v>
      </c>
      <c r="C35" s="414">
        <v>0</v>
      </c>
      <c r="D35" s="415">
        <f>C35/$C$34</f>
        <v>0</v>
      </c>
      <c r="E35" s="414">
        <f aca="true" t="shared" si="0" ref="E35:E54">E6</f>
        <v>0</v>
      </c>
      <c r="F35" s="415">
        <f>E35/$E$34</f>
        <v>0</v>
      </c>
      <c r="G35" s="414">
        <f aca="true" t="shared" si="1" ref="G35:G54">G6</f>
        <v>72.29572990751413</v>
      </c>
      <c r="H35" s="415">
        <f>G35/$G$34</f>
        <v>0.008140223240631465</v>
      </c>
      <c r="I35" s="414">
        <f aca="true" t="shared" si="2" ref="I35:I54">I6</f>
        <v>39991.50310628848</v>
      </c>
      <c r="J35" s="415">
        <f>I35/$I$34</f>
        <v>0.44829250255034714</v>
      </c>
      <c r="K35" s="414">
        <f aca="true" t="shared" si="3" ref="K35:K54">K6</f>
        <v>324.2011638040087</v>
      </c>
      <c r="L35" s="415">
        <f>K35/$K$34</f>
        <v>0.008320274350467597</v>
      </c>
      <c r="M35" s="414">
        <f aca="true" t="shared" si="4" ref="M35:M54">M6</f>
        <v>0</v>
      </c>
      <c r="N35" s="415">
        <f>M35/$M$34</f>
        <v>0</v>
      </c>
      <c r="O35" s="414">
        <f aca="true" t="shared" si="5" ref="O35:O54">O6</f>
        <v>40388</v>
      </c>
      <c r="P35" s="416">
        <f>O35/$O$34</f>
        <v>0.24695343789171176</v>
      </c>
      <c r="Q35" s="8">
        <f>C35+E35+G35+I35+K35+M35</f>
        <v>40388</v>
      </c>
      <c r="R35" s="8">
        <f aca="true" t="shared" si="6" ref="R35:R54">O35-Q35</f>
        <v>0</v>
      </c>
      <c r="S35" s="8"/>
    </row>
    <row r="36" spans="1:18" ht="12.75">
      <c r="A36" s="384" t="s">
        <v>21</v>
      </c>
      <c r="B36" s="385" t="str">
        <f aca="true" t="shared" si="7" ref="B36:B54">B7</f>
        <v>Tumores (neoplasias)</v>
      </c>
      <c r="C36" s="401">
        <f aca="true" t="shared" si="8" ref="C36:C54">C7</f>
        <v>43</v>
      </c>
      <c r="D36" s="402">
        <f aca="true" t="shared" si="9" ref="D36:D54">C36/$C$34</f>
        <v>0.005021604577834871</v>
      </c>
      <c r="E36" s="401">
        <f t="shared" si="0"/>
        <v>207</v>
      </c>
      <c r="F36" s="402">
        <f aca="true" t="shared" si="10" ref="F36:F54">E36/$E$34</f>
        <v>0.03299330570608862</v>
      </c>
      <c r="G36" s="401">
        <f t="shared" si="1"/>
        <v>650</v>
      </c>
      <c r="H36" s="402">
        <f aca="true" t="shared" si="11" ref="H36:H54">G36/$G$34</f>
        <v>0.07318751900256437</v>
      </c>
      <c r="I36" s="401">
        <f t="shared" si="2"/>
        <v>7345</v>
      </c>
      <c r="J36" s="402">
        <f aca="true" t="shared" si="12" ref="J36:J54">I36/$I$34</f>
        <v>0.08233520061701648</v>
      </c>
      <c r="K36" s="401">
        <f t="shared" si="3"/>
        <v>10754</v>
      </c>
      <c r="L36" s="402">
        <f aca="true" t="shared" si="13" ref="L36:L54">K36/$K$34</f>
        <v>0.2759898493733358</v>
      </c>
      <c r="M36" s="401">
        <f t="shared" si="4"/>
        <v>2975</v>
      </c>
      <c r="N36" s="402">
        <f aca="true" t="shared" si="14" ref="N36:N54">M36/$M$34</f>
        <v>0.2552990646185532</v>
      </c>
      <c r="O36" s="401">
        <f t="shared" si="5"/>
        <v>21974</v>
      </c>
      <c r="P36" s="403">
        <f aca="true" t="shared" si="15" ref="P36:P54">O36/$O$34</f>
        <v>0.1343605735424501</v>
      </c>
      <c r="Q36" s="8">
        <f aca="true" t="shared" si="16" ref="Q36:Q54">C36+E36+G36+I36+K36+M36</f>
        <v>21974</v>
      </c>
      <c r="R36" s="8">
        <f t="shared" si="6"/>
        <v>0</v>
      </c>
    </row>
    <row r="37" spans="1:18" ht="12.75">
      <c r="A37" s="384" t="s">
        <v>30</v>
      </c>
      <c r="B37" s="385" t="str">
        <f t="shared" si="7"/>
        <v>Enfermedades del sistema digestivo</v>
      </c>
      <c r="C37" s="401">
        <f t="shared" si="8"/>
        <v>229</v>
      </c>
      <c r="D37" s="402">
        <f t="shared" si="9"/>
        <v>0.02674296391451594</v>
      </c>
      <c r="E37" s="401">
        <f t="shared" si="0"/>
        <v>477</v>
      </c>
      <c r="F37" s="402">
        <f t="shared" si="10"/>
        <v>0.0760280522792477</v>
      </c>
      <c r="G37" s="401">
        <f t="shared" si="1"/>
        <v>1639</v>
      </c>
      <c r="H37" s="402">
        <f t="shared" si="11"/>
        <v>0.1845451440695431</v>
      </c>
      <c r="I37" s="401">
        <f t="shared" si="2"/>
        <v>7872</v>
      </c>
      <c r="J37" s="402">
        <f t="shared" si="12"/>
        <v>0.08824270922493584</v>
      </c>
      <c r="K37" s="401">
        <f t="shared" si="3"/>
        <v>4859</v>
      </c>
      <c r="L37" s="402">
        <f t="shared" si="13"/>
        <v>0.12470101154036069</v>
      </c>
      <c r="M37" s="401">
        <f t="shared" si="4"/>
        <v>1126</v>
      </c>
      <c r="N37" s="402">
        <f t="shared" si="14"/>
        <v>0.096627477902686</v>
      </c>
      <c r="O37" s="401">
        <f t="shared" si="5"/>
        <v>16202</v>
      </c>
      <c r="P37" s="403">
        <f t="shared" si="15"/>
        <v>0.09906753492922438</v>
      </c>
      <c r="Q37" s="8">
        <f t="shared" si="16"/>
        <v>16202</v>
      </c>
      <c r="R37" s="8">
        <f t="shared" si="6"/>
        <v>0</v>
      </c>
    </row>
    <row r="38" spans="1:18" ht="12.75">
      <c r="A38" s="384" t="s">
        <v>33</v>
      </c>
      <c r="B38" s="385" t="str">
        <f t="shared" si="7"/>
        <v>Enfermedades del sistema genitourinario</v>
      </c>
      <c r="C38" s="401">
        <f t="shared" si="8"/>
        <v>140</v>
      </c>
      <c r="D38" s="402">
        <f t="shared" si="9"/>
        <v>0.01634941025341586</v>
      </c>
      <c r="E38" s="401">
        <f t="shared" si="0"/>
        <v>306</v>
      </c>
      <c r="F38" s="402">
        <f t="shared" si="10"/>
        <v>0.04877271278291361</v>
      </c>
      <c r="G38" s="401">
        <f t="shared" si="1"/>
        <v>348</v>
      </c>
      <c r="H38" s="402">
        <f t="shared" si="11"/>
        <v>0.03918347171214216</v>
      </c>
      <c r="I38" s="401">
        <f t="shared" si="2"/>
        <v>8258</v>
      </c>
      <c r="J38" s="402">
        <f t="shared" si="12"/>
        <v>0.09256965101365856</v>
      </c>
      <c r="K38" s="401">
        <f t="shared" si="3"/>
        <v>4858</v>
      </c>
      <c r="L38" s="402">
        <f t="shared" si="13"/>
        <v>0.12467534761536782</v>
      </c>
      <c r="M38" s="401">
        <f t="shared" si="4"/>
        <v>801</v>
      </c>
      <c r="N38" s="402">
        <f t="shared" si="14"/>
        <v>0.06873766412082725</v>
      </c>
      <c r="O38" s="401">
        <f t="shared" si="5"/>
        <v>14711</v>
      </c>
      <c r="P38" s="403">
        <f t="shared" si="15"/>
        <v>0.08995077807331316</v>
      </c>
      <c r="Q38" s="8">
        <f t="shared" si="16"/>
        <v>14711</v>
      </c>
      <c r="R38" s="8">
        <f t="shared" si="6"/>
        <v>0</v>
      </c>
    </row>
    <row r="39" spans="1:18" ht="12.75">
      <c r="A39" s="384" t="s">
        <v>29</v>
      </c>
      <c r="B39" s="385" t="str">
        <f t="shared" si="7"/>
        <v>Enfermedades del sistema respiratorio</v>
      </c>
      <c r="C39" s="401">
        <f t="shared" si="8"/>
        <v>750</v>
      </c>
      <c r="D39" s="402">
        <f t="shared" si="9"/>
        <v>0.08758612635758496</v>
      </c>
      <c r="E39" s="401">
        <f t="shared" si="0"/>
        <v>2477</v>
      </c>
      <c r="F39" s="402">
        <f t="shared" si="10"/>
        <v>0.3948039528211667</v>
      </c>
      <c r="G39" s="401">
        <f t="shared" si="1"/>
        <v>2362</v>
      </c>
      <c r="H39" s="402">
        <f t="shared" si="11"/>
        <v>0.26595218443701085</v>
      </c>
      <c r="I39" s="401">
        <f t="shared" si="2"/>
        <v>3046</v>
      </c>
      <c r="J39" s="402">
        <f t="shared" si="12"/>
        <v>0.0341447271721487</v>
      </c>
      <c r="K39" s="401">
        <f t="shared" si="3"/>
        <v>1087</v>
      </c>
      <c r="L39" s="402">
        <f t="shared" si="13"/>
        <v>0.027896686467250888</v>
      </c>
      <c r="M39" s="401">
        <f t="shared" si="4"/>
        <v>832</v>
      </c>
      <c r="N39" s="402">
        <f t="shared" si="14"/>
        <v>0.0713979232815584</v>
      </c>
      <c r="O39" s="401">
        <f t="shared" si="5"/>
        <v>10554</v>
      </c>
      <c r="P39" s="403">
        <f t="shared" si="15"/>
        <v>0.06453269742272769</v>
      </c>
      <c r="Q39" s="8">
        <f t="shared" si="16"/>
        <v>10554</v>
      </c>
      <c r="R39" s="8">
        <f t="shared" si="6"/>
        <v>0</v>
      </c>
    </row>
    <row r="40" spans="1:18" ht="12.75">
      <c r="A40" s="384" t="s">
        <v>32</v>
      </c>
      <c r="B40" s="385" t="str">
        <f t="shared" si="7"/>
        <v>Enfermedades del sistema osteomuscular y del tejido conjuntivo</v>
      </c>
      <c r="C40" s="401">
        <f t="shared" si="8"/>
        <v>6</v>
      </c>
      <c r="D40" s="402">
        <f t="shared" si="9"/>
        <v>0.0007006890108606797</v>
      </c>
      <c r="E40" s="401">
        <f t="shared" si="0"/>
        <v>100</v>
      </c>
      <c r="F40" s="402">
        <f t="shared" si="10"/>
        <v>0.015938795027095953</v>
      </c>
      <c r="G40" s="401">
        <f t="shared" si="1"/>
        <v>367</v>
      </c>
      <c r="H40" s="402">
        <f t="shared" si="11"/>
        <v>0.041322799190678654</v>
      </c>
      <c r="I40" s="401">
        <f t="shared" si="2"/>
        <v>3218</v>
      </c>
      <c r="J40" s="402">
        <f t="shared" si="12"/>
        <v>0.03607279449769354</v>
      </c>
      <c r="K40" s="401">
        <f t="shared" si="3"/>
        <v>4087</v>
      </c>
      <c r="L40" s="402">
        <f t="shared" si="13"/>
        <v>0.1048884614458642</v>
      </c>
      <c r="M40" s="401">
        <f t="shared" si="4"/>
        <v>935</v>
      </c>
      <c r="N40" s="402">
        <f t="shared" si="14"/>
        <v>0.0802368488801167</v>
      </c>
      <c r="O40" s="401">
        <f t="shared" si="5"/>
        <v>8713</v>
      </c>
      <c r="P40" s="403">
        <f t="shared" si="15"/>
        <v>0.05327585679782323</v>
      </c>
      <c r="Q40" s="8">
        <f t="shared" si="16"/>
        <v>8713</v>
      </c>
      <c r="R40" s="8">
        <f t="shared" si="6"/>
        <v>0</v>
      </c>
    </row>
    <row r="41" spans="1:18" ht="12.75">
      <c r="A41" s="384" t="s">
        <v>26</v>
      </c>
      <c r="B41" s="385" t="str">
        <f t="shared" si="7"/>
        <v>Enfermedades del ojo y sus anexos</v>
      </c>
      <c r="C41" s="401">
        <f t="shared" si="8"/>
        <v>20</v>
      </c>
      <c r="D41" s="402">
        <f t="shared" si="9"/>
        <v>0.0023356300362022656</v>
      </c>
      <c r="E41" s="401">
        <f t="shared" si="0"/>
        <v>84</v>
      </c>
      <c r="F41" s="402">
        <f t="shared" si="10"/>
        <v>0.0133885878227606</v>
      </c>
      <c r="G41" s="401">
        <f t="shared" si="1"/>
        <v>135</v>
      </c>
      <c r="H41" s="402">
        <f t="shared" si="11"/>
        <v>0.015200484715917216</v>
      </c>
      <c r="I41" s="401">
        <f t="shared" si="2"/>
        <v>3567</v>
      </c>
      <c r="J41" s="402">
        <f t="shared" si="12"/>
        <v>0.03998497761754905</v>
      </c>
      <c r="K41" s="401">
        <f t="shared" si="3"/>
        <v>2278</v>
      </c>
      <c r="L41" s="402">
        <f t="shared" si="13"/>
        <v>0.05846242113376037</v>
      </c>
      <c r="M41" s="401">
        <f t="shared" si="4"/>
        <v>1157</v>
      </c>
      <c r="N41" s="402">
        <f t="shared" si="14"/>
        <v>0.09928773706341715</v>
      </c>
      <c r="O41" s="401">
        <f t="shared" si="5"/>
        <v>7241</v>
      </c>
      <c r="P41" s="403">
        <f t="shared" si="15"/>
        <v>0.04427527591794307</v>
      </c>
      <c r="Q41" s="8">
        <f t="shared" si="16"/>
        <v>7241</v>
      </c>
      <c r="R41" s="8">
        <f t="shared" si="6"/>
        <v>0</v>
      </c>
    </row>
    <row r="42" spans="1:18" ht="12.75">
      <c r="A42" s="384" t="s">
        <v>38</v>
      </c>
      <c r="B42" s="385" t="str">
        <f t="shared" si="7"/>
        <v>Traumatismos, envenenamientos y causas externas</v>
      </c>
      <c r="C42" s="401">
        <f t="shared" si="8"/>
        <v>66</v>
      </c>
      <c r="D42" s="402">
        <f t="shared" si="9"/>
        <v>0.007707579119467477</v>
      </c>
      <c r="E42" s="401">
        <f t="shared" si="0"/>
        <v>686</v>
      </c>
      <c r="F42" s="402">
        <f t="shared" si="10"/>
        <v>0.10934013388587822</v>
      </c>
      <c r="G42" s="401">
        <f t="shared" si="1"/>
        <v>850</v>
      </c>
      <c r="H42" s="402">
        <f t="shared" si="11"/>
        <v>0.09570675561873804</v>
      </c>
      <c r="I42" s="401">
        <f t="shared" si="2"/>
        <v>2198</v>
      </c>
      <c r="J42" s="402">
        <f t="shared" si="12"/>
        <v>0.02463890686946252</v>
      </c>
      <c r="K42" s="401">
        <f t="shared" si="3"/>
        <v>1619</v>
      </c>
      <c r="L42" s="402">
        <f t="shared" si="13"/>
        <v>0.04154989456345832</v>
      </c>
      <c r="M42" s="401">
        <f t="shared" si="4"/>
        <v>776</v>
      </c>
      <c r="N42" s="402">
        <f t="shared" si="14"/>
        <v>0.06659229382991505</v>
      </c>
      <c r="O42" s="401">
        <f t="shared" si="5"/>
        <v>6195</v>
      </c>
      <c r="P42" s="403">
        <f t="shared" si="15"/>
        <v>0.03787948271118041</v>
      </c>
      <c r="Q42" s="8">
        <f t="shared" si="16"/>
        <v>6195</v>
      </c>
      <c r="R42" s="8">
        <f t="shared" si="6"/>
        <v>0</v>
      </c>
    </row>
    <row r="43" spans="1:18" ht="12.75">
      <c r="A43" s="384" t="s">
        <v>37</v>
      </c>
      <c r="B43" s="385" t="str">
        <f t="shared" si="7"/>
        <v>Síntomas, signos y hallazgos anormales clínicos y de laboratorio</v>
      </c>
      <c r="C43" s="401">
        <f t="shared" si="8"/>
        <v>190</v>
      </c>
      <c r="D43" s="402">
        <f t="shared" si="9"/>
        <v>0.022188485343921524</v>
      </c>
      <c r="E43" s="401">
        <f t="shared" si="0"/>
        <v>441</v>
      </c>
      <c r="F43" s="402">
        <f t="shared" si="10"/>
        <v>0.07029008606949315</v>
      </c>
      <c r="G43" s="401">
        <f t="shared" si="1"/>
        <v>636</v>
      </c>
      <c r="H43" s="402">
        <f t="shared" si="11"/>
        <v>0.07161117243943223</v>
      </c>
      <c r="I43" s="401">
        <f t="shared" si="2"/>
        <v>2759</v>
      </c>
      <c r="J43" s="402">
        <f t="shared" si="12"/>
        <v>0.03092754506498958</v>
      </c>
      <c r="K43" s="401">
        <f t="shared" si="3"/>
        <v>1530</v>
      </c>
      <c r="L43" s="402">
        <f t="shared" si="13"/>
        <v>0.03926580523909279</v>
      </c>
      <c r="M43" s="401">
        <f t="shared" si="4"/>
        <v>575</v>
      </c>
      <c r="N43" s="402">
        <f t="shared" si="14"/>
        <v>0.04934351669098087</v>
      </c>
      <c r="O43" s="401">
        <f t="shared" si="5"/>
        <v>6131</v>
      </c>
      <c r="P43" s="403">
        <f t="shared" si="15"/>
        <v>0.03748815310770736</v>
      </c>
      <c r="Q43" s="8">
        <f t="shared" si="16"/>
        <v>6131</v>
      </c>
      <c r="R43" s="8">
        <f t="shared" si="6"/>
        <v>0</v>
      </c>
    </row>
    <row r="44" spans="1:18" ht="12.75">
      <c r="A44" s="384" t="s">
        <v>28</v>
      </c>
      <c r="B44" s="385" t="str">
        <f t="shared" si="7"/>
        <v>Enfermedades del sistema circulatorio</v>
      </c>
      <c r="C44" s="401">
        <f t="shared" si="8"/>
        <v>22</v>
      </c>
      <c r="D44" s="402">
        <f t="shared" si="9"/>
        <v>0.002569193039822492</v>
      </c>
      <c r="E44" s="401">
        <f t="shared" si="0"/>
        <v>25</v>
      </c>
      <c r="F44" s="402">
        <f t="shared" si="10"/>
        <v>0.003984698756773988</v>
      </c>
      <c r="G44" s="401">
        <f t="shared" si="1"/>
        <v>95</v>
      </c>
      <c r="H44" s="402">
        <f t="shared" si="11"/>
        <v>0.010696637392682486</v>
      </c>
      <c r="I44" s="401">
        <f t="shared" si="2"/>
        <v>1769</v>
      </c>
      <c r="J44" s="402">
        <f t="shared" si="12"/>
        <v>0.019829948249353593</v>
      </c>
      <c r="K44" s="401">
        <f t="shared" si="3"/>
        <v>2457</v>
      </c>
      <c r="L44" s="402">
        <f t="shared" si="13"/>
        <v>0.0630562637074843</v>
      </c>
      <c r="M44" s="401">
        <f t="shared" si="4"/>
        <v>1303</v>
      </c>
      <c r="N44" s="402">
        <f t="shared" si="14"/>
        <v>0.11181669956234445</v>
      </c>
      <c r="O44" s="401">
        <f t="shared" si="5"/>
        <v>5671</v>
      </c>
      <c r="P44" s="403">
        <f t="shared" si="15"/>
        <v>0.03467547158274481</v>
      </c>
      <c r="Q44" s="8">
        <f t="shared" si="16"/>
        <v>5671</v>
      </c>
      <c r="R44" s="8">
        <f t="shared" si="6"/>
        <v>0</v>
      </c>
    </row>
    <row r="45" spans="1:18" ht="12.75">
      <c r="A45" s="384" t="s">
        <v>35</v>
      </c>
      <c r="B45" s="385" t="str">
        <f t="shared" si="7"/>
        <v>Ciertas afecciones originadas en el periodo perinatal</v>
      </c>
      <c r="C45" s="401">
        <f t="shared" si="8"/>
        <v>4246</v>
      </c>
      <c r="D45" s="402">
        <f t="shared" si="9"/>
        <v>0.49585425668574096</v>
      </c>
      <c r="E45" s="401">
        <f t="shared" si="0"/>
        <v>91</v>
      </c>
      <c r="F45" s="402">
        <f t="shared" si="10"/>
        <v>0.014504303474657317</v>
      </c>
      <c r="G45" s="401">
        <f t="shared" si="1"/>
        <v>26</v>
      </c>
      <c r="H45" s="402">
        <f t="shared" si="11"/>
        <v>0.002927500760102575</v>
      </c>
      <c r="I45" s="401">
        <f t="shared" si="2"/>
        <v>137</v>
      </c>
      <c r="J45" s="402">
        <f t="shared" si="12"/>
        <v>0.0015357280441839697</v>
      </c>
      <c r="K45" s="401">
        <f t="shared" si="3"/>
        <v>35</v>
      </c>
      <c r="L45" s="402">
        <f t="shared" si="13"/>
        <v>0.0008982373747504886</v>
      </c>
      <c r="M45" s="401">
        <f t="shared" si="4"/>
        <v>17</v>
      </c>
      <c r="N45" s="402">
        <f t="shared" si="14"/>
        <v>0.0014588517978203037</v>
      </c>
      <c r="O45" s="401">
        <f t="shared" si="5"/>
        <v>4552</v>
      </c>
      <c r="P45" s="403">
        <f t="shared" si="15"/>
        <v>0.0278333180470207</v>
      </c>
      <c r="Q45" s="8">
        <f t="shared" si="16"/>
        <v>4552</v>
      </c>
      <c r="R45" s="8">
        <f t="shared" si="6"/>
        <v>0</v>
      </c>
    </row>
    <row r="46" spans="1:20" ht="12.75">
      <c r="A46" s="384" t="s">
        <v>25</v>
      </c>
      <c r="B46" s="385" t="str">
        <f t="shared" si="7"/>
        <v>Enfermedades del sistema nervioso</v>
      </c>
      <c r="C46" s="401">
        <f t="shared" si="8"/>
        <v>81</v>
      </c>
      <c r="D46" s="402">
        <f t="shared" si="9"/>
        <v>0.009459301646619175</v>
      </c>
      <c r="E46" s="401">
        <f t="shared" si="0"/>
        <v>94</v>
      </c>
      <c r="F46" s="402">
        <f t="shared" si="10"/>
        <v>0.014982467325470195</v>
      </c>
      <c r="G46" s="401">
        <f t="shared" si="1"/>
        <v>262</v>
      </c>
      <c r="H46" s="402">
        <f t="shared" si="11"/>
        <v>0.029500199967187488</v>
      </c>
      <c r="I46" s="401">
        <f t="shared" si="2"/>
        <v>2078</v>
      </c>
      <c r="J46" s="402">
        <f t="shared" si="12"/>
        <v>0.023293743619082402</v>
      </c>
      <c r="K46" s="401">
        <f t="shared" si="3"/>
        <v>1507</v>
      </c>
      <c r="L46" s="402">
        <f t="shared" si="13"/>
        <v>0.038675534964256755</v>
      </c>
      <c r="M46" s="401">
        <f t="shared" si="4"/>
        <v>275</v>
      </c>
      <c r="N46" s="402">
        <f t="shared" si="14"/>
        <v>0.023599073200034328</v>
      </c>
      <c r="O46" s="401">
        <f t="shared" si="5"/>
        <v>4297</v>
      </c>
      <c r="P46" s="403">
        <f t="shared" si="15"/>
        <v>0.026274114158182763</v>
      </c>
      <c r="Q46" s="8">
        <f t="shared" si="16"/>
        <v>4297</v>
      </c>
      <c r="R46" s="8">
        <f t="shared" si="6"/>
        <v>0</v>
      </c>
      <c r="T46" s="11"/>
    </row>
    <row r="47" spans="1:20" ht="12.75">
      <c r="A47" s="384" t="s">
        <v>249</v>
      </c>
      <c r="B47" s="385" t="str">
        <f t="shared" si="7"/>
        <v>Factores que influyen en el estado de salud</v>
      </c>
      <c r="C47" s="401">
        <f t="shared" si="8"/>
        <v>2096</v>
      </c>
      <c r="D47" s="402">
        <f t="shared" si="9"/>
        <v>0.24477402779399743</v>
      </c>
      <c r="E47" s="401">
        <f t="shared" si="0"/>
        <v>83</v>
      </c>
      <c r="F47" s="402">
        <f t="shared" si="10"/>
        <v>0.01322919987248964</v>
      </c>
      <c r="G47" s="401">
        <f t="shared" si="1"/>
        <v>106</v>
      </c>
      <c r="H47" s="402">
        <f t="shared" si="11"/>
        <v>0.011935195406572037</v>
      </c>
      <c r="I47" s="401">
        <f t="shared" si="2"/>
        <v>1494</v>
      </c>
      <c r="J47" s="402">
        <f t="shared" si="12"/>
        <v>0.016747282467232488</v>
      </c>
      <c r="K47" s="401">
        <f t="shared" si="3"/>
        <v>399</v>
      </c>
      <c r="L47" s="402">
        <f t="shared" si="13"/>
        <v>0.01023990607215557</v>
      </c>
      <c r="M47" s="401">
        <f t="shared" si="4"/>
        <v>94</v>
      </c>
      <c r="N47" s="402">
        <f t="shared" si="14"/>
        <v>0.008066592293829914</v>
      </c>
      <c r="O47" s="401">
        <f t="shared" si="5"/>
        <v>4272</v>
      </c>
      <c r="P47" s="403">
        <f t="shared" si="15"/>
        <v>0.026121251031826102</v>
      </c>
      <c r="Q47" s="8">
        <f t="shared" si="16"/>
        <v>4272</v>
      </c>
      <c r="R47" s="8">
        <f t="shared" si="6"/>
        <v>0</v>
      </c>
      <c r="S47" s="8"/>
      <c r="T47" s="11"/>
    </row>
    <row r="48" spans="1:20" ht="12.75">
      <c r="A48" s="384" t="s">
        <v>20</v>
      </c>
      <c r="B48" s="385" t="str">
        <f t="shared" si="7"/>
        <v>Ciertas enfermedades infecciosas y parasitarias</v>
      </c>
      <c r="C48" s="401">
        <f t="shared" si="8"/>
        <v>238</v>
      </c>
      <c r="D48" s="402">
        <f t="shared" si="9"/>
        <v>0.02779399743080696</v>
      </c>
      <c r="E48" s="401">
        <f t="shared" si="0"/>
        <v>763</v>
      </c>
      <c r="F48" s="402">
        <f t="shared" si="10"/>
        <v>0.1216130060567421</v>
      </c>
      <c r="G48" s="401">
        <f t="shared" si="1"/>
        <v>583</v>
      </c>
      <c r="H48" s="402">
        <f t="shared" si="11"/>
        <v>0.06564357473614621</v>
      </c>
      <c r="I48" s="401">
        <f t="shared" si="2"/>
        <v>1256</v>
      </c>
      <c r="J48" s="402">
        <f t="shared" si="12"/>
        <v>0.014079375353978584</v>
      </c>
      <c r="K48" s="401">
        <f t="shared" si="3"/>
        <v>558</v>
      </c>
      <c r="L48" s="402">
        <f t="shared" si="13"/>
        <v>0.014320470146022075</v>
      </c>
      <c r="M48" s="401">
        <f t="shared" si="4"/>
        <v>205</v>
      </c>
      <c r="N48" s="402">
        <f t="shared" si="14"/>
        <v>0.017592036385480132</v>
      </c>
      <c r="O48" s="401">
        <f t="shared" si="5"/>
        <v>3603</v>
      </c>
      <c r="P48" s="403">
        <f t="shared" si="15"/>
        <v>0.022030633770521876</v>
      </c>
      <c r="Q48" s="8">
        <f t="shared" si="16"/>
        <v>3603</v>
      </c>
      <c r="R48" s="8">
        <f t="shared" si="6"/>
        <v>0</v>
      </c>
      <c r="T48" s="11"/>
    </row>
    <row r="49" spans="1:20" ht="12.75">
      <c r="A49" s="384" t="s">
        <v>23</v>
      </c>
      <c r="B49" s="385" t="str">
        <f t="shared" si="7"/>
        <v>Enfermedades endocrinas, nutricionales y metabólicas</v>
      </c>
      <c r="C49" s="401">
        <f t="shared" si="8"/>
        <v>196</v>
      </c>
      <c r="D49" s="402">
        <f t="shared" si="9"/>
        <v>0.022889174354782202</v>
      </c>
      <c r="E49" s="401">
        <f t="shared" si="0"/>
        <v>30</v>
      </c>
      <c r="F49" s="402">
        <f t="shared" si="10"/>
        <v>0.004781638508128785</v>
      </c>
      <c r="G49" s="401">
        <f t="shared" si="1"/>
        <v>77</v>
      </c>
      <c r="H49" s="402">
        <f t="shared" si="11"/>
        <v>0.008669906097226857</v>
      </c>
      <c r="I49" s="401">
        <f t="shared" si="2"/>
        <v>1168</v>
      </c>
      <c r="J49" s="402">
        <f t="shared" si="12"/>
        <v>0.013092922303699829</v>
      </c>
      <c r="K49" s="401">
        <f t="shared" si="3"/>
        <v>934</v>
      </c>
      <c r="L49" s="402">
        <f t="shared" si="13"/>
        <v>0.02397010594334161</v>
      </c>
      <c r="M49" s="401">
        <f t="shared" si="4"/>
        <v>209</v>
      </c>
      <c r="N49" s="402">
        <f t="shared" si="14"/>
        <v>0.017935295632026088</v>
      </c>
      <c r="O49" s="401">
        <f t="shared" si="5"/>
        <v>2614</v>
      </c>
      <c r="P49" s="403">
        <f t="shared" si="15"/>
        <v>0.015983368491852397</v>
      </c>
      <c r="Q49" s="8">
        <f t="shared" si="16"/>
        <v>2614</v>
      </c>
      <c r="R49" s="8">
        <f t="shared" si="6"/>
        <v>0</v>
      </c>
      <c r="T49" s="11"/>
    </row>
    <row r="50" spans="1:20" ht="12.75">
      <c r="A50" s="384" t="s">
        <v>24</v>
      </c>
      <c r="B50" s="385" t="str">
        <f t="shared" si="7"/>
        <v>Trastornos mentales y del comportamiento</v>
      </c>
      <c r="C50" s="401">
        <f t="shared" si="8"/>
        <v>0</v>
      </c>
      <c r="D50" s="402">
        <f t="shared" si="9"/>
        <v>0</v>
      </c>
      <c r="E50" s="401">
        <f t="shared" si="0"/>
        <v>8</v>
      </c>
      <c r="F50" s="402">
        <f t="shared" si="10"/>
        <v>0.001275103602167676</v>
      </c>
      <c r="G50" s="401">
        <f t="shared" si="1"/>
        <v>66</v>
      </c>
      <c r="H50" s="402">
        <f t="shared" si="11"/>
        <v>0.007431348083337306</v>
      </c>
      <c r="I50" s="401">
        <f t="shared" si="2"/>
        <v>1202</v>
      </c>
      <c r="J50" s="402">
        <f t="shared" si="12"/>
        <v>0.01347405189130753</v>
      </c>
      <c r="K50" s="401">
        <f t="shared" si="3"/>
        <v>606</v>
      </c>
      <c r="L50" s="402">
        <f t="shared" si="13"/>
        <v>0.015552338545679889</v>
      </c>
      <c r="M50" s="401">
        <f t="shared" si="4"/>
        <v>76</v>
      </c>
      <c r="N50" s="402">
        <f t="shared" si="14"/>
        <v>0.006521925684373123</v>
      </c>
      <c r="O50" s="401">
        <f t="shared" si="5"/>
        <v>1958</v>
      </c>
      <c r="P50" s="403">
        <f t="shared" si="15"/>
        <v>0.01197224005625363</v>
      </c>
      <c r="Q50" s="8">
        <f t="shared" si="16"/>
        <v>1958</v>
      </c>
      <c r="R50" s="8">
        <f t="shared" si="6"/>
        <v>0</v>
      </c>
      <c r="T50" s="11"/>
    </row>
    <row r="51" spans="1:18" ht="12.75">
      <c r="A51" s="384" t="s">
        <v>31</v>
      </c>
      <c r="B51" s="385" t="str">
        <f t="shared" si="7"/>
        <v>Enfermedades de la piel y del tejido subcutáneo</v>
      </c>
      <c r="C51" s="401">
        <f t="shared" si="8"/>
        <v>23</v>
      </c>
      <c r="D51" s="402">
        <f t="shared" si="9"/>
        <v>0.0026859745416326053</v>
      </c>
      <c r="E51" s="401">
        <f t="shared" si="0"/>
        <v>82</v>
      </c>
      <c r="F51" s="402">
        <f t="shared" si="10"/>
        <v>0.01306981192221868</v>
      </c>
      <c r="G51" s="401">
        <f t="shared" si="1"/>
        <v>223</v>
      </c>
      <c r="H51" s="402">
        <f t="shared" si="11"/>
        <v>0.025108948827033625</v>
      </c>
      <c r="I51" s="401">
        <f t="shared" si="2"/>
        <v>826</v>
      </c>
      <c r="J51" s="402">
        <f t="shared" si="12"/>
        <v>0.009259207040116488</v>
      </c>
      <c r="K51" s="401">
        <f t="shared" si="3"/>
        <v>435</v>
      </c>
      <c r="L51" s="402">
        <f t="shared" si="13"/>
        <v>0.01116380737189893</v>
      </c>
      <c r="M51" s="401">
        <f t="shared" si="4"/>
        <v>118</v>
      </c>
      <c r="N51" s="402">
        <f t="shared" si="14"/>
        <v>0.010126147773105639</v>
      </c>
      <c r="O51" s="401">
        <f t="shared" si="5"/>
        <v>1707</v>
      </c>
      <c r="P51" s="403">
        <f t="shared" si="15"/>
        <v>0.010437494267632762</v>
      </c>
      <c r="Q51" s="8">
        <f t="shared" si="16"/>
        <v>1707</v>
      </c>
      <c r="R51" s="8">
        <f t="shared" si="6"/>
        <v>0</v>
      </c>
    </row>
    <row r="52" spans="1:18" ht="12.75">
      <c r="A52" s="384" t="s">
        <v>36</v>
      </c>
      <c r="B52" s="385" t="str">
        <f t="shared" si="7"/>
        <v>Malformaciones congénitas, deformidades y anomalías cromosómicas</v>
      </c>
      <c r="C52" s="401">
        <f t="shared" si="8"/>
        <v>199</v>
      </c>
      <c r="D52" s="402">
        <f t="shared" si="9"/>
        <v>0.02323951886021254</v>
      </c>
      <c r="E52" s="401">
        <f t="shared" si="0"/>
        <v>227</v>
      </c>
      <c r="F52" s="402">
        <f t="shared" si="10"/>
        <v>0.03618106471150781</v>
      </c>
      <c r="G52" s="401">
        <f t="shared" si="1"/>
        <v>197</v>
      </c>
      <c r="H52" s="402">
        <f t="shared" si="11"/>
        <v>0.02218144806693105</v>
      </c>
      <c r="I52" s="401">
        <f t="shared" si="2"/>
        <v>556</v>
      </c>
      <c r="J52" s="402">
        <f t="shared" si="12"/>
        <v>0.00623258972676122</v>
      </c>
      <c r="K52" s="401">
        <f t="shared" si="3"/>
        <v>273</v>
      </c>
      <c r="L52" s="402">
        <f t="shared" si="13"/>
        <v>0.007006251523053811</v>
      </c>
      <c r="M52" s="401">
        <f t="shared" si="4"/>
        <v>66</v>
      </c>
      <c r="N52" s="402">
        <f t="shared" si="14"/>
        <v>0.005663777568008239</v>
      </c>
      <c r="O52" s="401">
        <f t="shared" si="5"/>
        <v>1518</v>
      </c>
      <c r="P52" s="403">
        <f t="shared" si="15"/>
        <v>0.00928184903237641</v>
      </c>
      <c r="Q52" s="8">
        <f t="shared" si="16"/>
        <v>1518</v>
      </c>
      <c r="R52" s="8">
        <f t="shared" si="6"/>
        <v>0</v>
      </c>
    </row>
    <row r="53" spans="1:18" ht="12.75">
      <c r="A53" s="384" t="s">
        <v>27</v>
      </c>
      <c r="B53" s="385" t="str">
        <f t="shared" si="7"/>
        <v>Enfermedades del oido y de la apófisis mastoides</v>
      </c>
      <c r="C53" s="401">
        <f t="shared" si="8"/>
        <v>8</v>
      </c>
      <c r="D53" s="402">
        <f t="shared" si="9"/>
        <v>0.0009342520144809063</v>
      </c>
      <c r="E53" s="401">
        <f t="shared" si="0"/>
        <v>64</v>
      </c>
      <c r="F53" s="402">
        <f t="shared" si="10"/>
        <v>0.010200828817341408</v>
      </c>
      <c r="G53" s="401">
        <f t="shared" si="1"/>
        <v>127</v>
      </c>
      <c r="H53" s="402">
        <f t="shared" si="11"/>
        <v>0.014299715251270271</v>
      </c>
      <c r="I53" s="401">
        <f t="shared" si="2"/>
        <v>259</v>
      </c>
      <c r="J53" s="402">
        <f t="shared" si="12"/>
        <v>0.0029033106820704245</v>
      </c>
      <c r="K53" s="401">
        <f t="shared" si="3"/>
        <v>209</v>
      </c>
      <c r="L53" s="402">
        <f t="shared" si="13"/>
        <v>0.00536376032351006</v>
      </c>
      <c r="M53" s="401">
        <f t="shared" si="4"/>
        <v>43</v>
      </c>
      <c r="N53" s="402">
        <f t="shared" si="14"/>
        <v>0.0036900369003690036</v>
      </c>
      <c r="O53" s="401">
        <f t="shared" si="5"/>
        <v>710</v>
      </c>
      <c r="P53" s="403">
        <f t="shared" si="15"/>
        <v>0.004341312788529151</v>
      </c>
      <c r="Q53" s="8">
        <f t="shared" si="16"/>
        <v>710</v>
      </c>
      <c r="R53" s="8">
        <f t="shared" si="6"/>
        <v>0</v>
      </c>
    </row>
    <row r="54" spans="1:20" ht="13.5" thickBot="1">
      <c r="A54" s="389" t="s">
        <v>22</v>
      </c>
      <c r="B54" s="390" t="str">
        <f t="shared" si="7"/>
        <v>Enfermedades de la sangre y de los órganos hematopoyéticos e inmuntario</v>
      </c>
      <c r="C54" s="404">
        <f t="shared" si="8"/>
        <v>10</v>
      </c>
      <c r="D54" s="405">
        <f t="shared" si="9"/>
        <v>0.0011678150181011328</v>
      </c>
      <c r="E54" s="404">
        <f t="shared" si="0"/>
        <v>29</v>
      </c>
      <c r="F54" s="405">
        <f t="shared" si="10"/>
        <v>0.0046222505578578255</v>
      </c>
      <c r="G54" s="404">
        <f t="shared" si="1"/>
        <v>60</v>
      </c>
      <c r="H54" s="405">
        <f t="shared" si="11"/>
        <v>0.006755770984852096</v>
      </c>
      <c r="I54" s="404">
        <f t="shared" si="2"/>
        <v>209</v>
      </c>
      <c r="J54" s="405">
        <f t="shared" si="12"/>
        <v>0.0023428259944120416</v>
      </c>
      <c r="K54" s="404">
        <f t="shared" si="3"/>
        <v>156</v>
      </c>
      <c r="L54" s="405">
        <f t="shared" si="13"/>
        <v>0.004003572298887892</v>
      </c>
      <c r="M54" s="404">
        <f t="shared" si="4"/>
        <v>70</v>
      </c>
      <c r="N54" s="405">
        <f t="shared" si="14"/>
        <v>0.006007036814554192</v>
      </c>
      <c r="O54" s="404">
        <f t="shared" si="5"/>
        <v>534</v>
      </c>
      <c r="P54" s="406">
        <f t="shared" si="15"/>
        <v>0.003265156378978263</v>
      </c>
      <c r="Q54" s="8">
        <f t="shared" si="16"/>
        <v>534</v>
      </c>
      <c r="R54" s="8">
        <f t="shared" si="6"/>
        <v>0</v>
      </c>
      <c r="T54" s="11"/>
    </row>
    <row r="55" spans="2:5" ht="12.75">
      <c r="B55" s="13" t="s">
        <v>251</v>
      </c>
      <c r="E55"/>
    </row>
    <row r="56" spans="2:16" ht="12.75" hidden="1">
      <c r="B56" s="13"/>
      <c r="D56" s="80">
        <f aca="true" t="shared" si="17" ref="D56:P56">SUM(D35:D54)</f>
        <v>1</v>
      </c>
      <c r="E56" s="9">
        <f t="shared" si="17"/>
        <v>6274</v>
      </c>
      <c r="F56" s="80">
        <f t="shared" si="17"/>
        <v>0.9999999999999999</v>
      </c>
      <c r="G56" s="9">
        <f t="shared" si="17"/>
        <v>8881.295729907513</v>
      </c>
      <c r="H56" s="80">
        <f t="shared" si="17"/>
        <v>1</v>
      </c>
      <c r="I56" s="9">
        <f t="shared" si="17"/>
        <v>89208.50310628848</v>
      </c>
      <c r="J56" s="80">
        <f t="shared" si="17"/>
        <v>1</v>
      </c>
      <c r="K56" s="9">
        <f t="shared" si="17"/>
        <v>38965.20116380401</v>
      </c>
      <c r="L56" s="80">
        <f t="shared" si="17"/>
        <v>0.9999999999999998</v>
      </c>
      <c r="M56" s="9">
        <f t="shared" si="17"/>
        <v>11653</v>
      </c>
      <c r="N56" s="80">
        <f t="shared" si="17"/>
        <v>1</v>
      </c>
      <c r="O56" s="9">
        <f t="shared" si="17"/>
        <v>163545</v>
      </c>
      <c r="P56" s="80">
        <f t="shared" si="17"/>
        <v>1</v>
      </c>
    </row>
    <row r="57" ht="12.75" hidden="1">
      <c r="B57" s="13"/>
    </row>
    <row r="58" ht="12.75" hidden="1">
      <c r="B58" s="257" t="s">
        <v>278</v>
      </c>
    </row>
    <row r="59" spans="1:20" ht="12.75" hidden="1">
      <c r="A59" s="1"/>
      <c r="B59" s="1"/>
      <c r="C59" s="1" t="s">
        <v>0</v>
      </c>
      <c r="D59" s="93" t="s">
        <v>0</v>
      </c>
      <c r="E59" s="7" t="s">
        <v>0</v>
      </c>
      <c r="F59" s="93" t="s">
        <v>0</v>
      </c>
      <c r="G59" s="1" t="s">
        <v>0</v>
      </c>
      <c r="H59" s="93" t="s">
        <v>0</v>
      </c>
      <c r="I59" s="1" t="s">
        <v>0</v>
      </c>
      <c r="J59" s="93" t="s">
        <v>0</v>
      </c>
      <c r="K59" s="1" t="s">
        <v>0</v>
      </c>
      <c r="L59" s="93" t="s">
        <v>0</v>
      </c>
      <c r="M59" s="1" t="s">
        <v>0</v>
      </c>
      <c r="N59" s="93" t="s">
        <v>0</v>
      </c>
      <c r="O59" s="1" t="s">
        <v>0</v>
      </c>
      <c r="P59" s="93" t="s">
        <v>0</v>
      </c>
      <c r="Q59" s="1" t="s">
        <v>238</v>
      </c>
      <c r="R59" s="1" t="s">
        <v>238</v>
      </c>
      <c r="S59" s="1" t="s">
        <v>238</v>
      </c>
      <c r="T59" s="1" t="s">
        <v>238</v>
      </c>
    </row>
    <row r="60" spans="1:20" ht="12.75" hidden="1">
      <c r="A60" s="1"/>
      <c r="B60" s="1"/>
      <c r="C60" s="536" t="s">
        <v>193</v>
      </c>
      <c r="D60" s="537"/>
      <c r="E60" s="538" t="s">
        <v>48</v>
      </c>
      <c r="F60" s="539"/>
      <c r="G60" s="540" t="s">
        <v>49</v>
      </c>
      <c r="H60" s="541"/>
      <c r="I60" s="536" t="s">
        <v>45</v>
      </c>
      <c r="J60" s="537"/>
      <c r="K60" s="536" t="s">
        <v>46</v>
      </c>
      <c r="L60" s="537"/>
      <c r="M60" s="536" t="s">
        <v>47</v>
      </c>
      <c r="N60" s="537"/>
      <c r="O60" s="536" t="s">
        <v>1</v>
      </c>
      <c r="P60" s="537"/>
      <c r="Q60" s="1" t="s">
        <v>253</v>
      </c>
      <c r="R60" s="1" t="s">
        <v>253</v>
      </c>
      <c r="S60" s="1" t="s">
        <v>1</v>
      </c>
      <c r="T60" s="1" t="s">
        <v>1</v>
      </c>
    </row>
    <row r="61" spans="1:20" ht="12.75" hidden="1">
      <c r="A61" s="1"/>
      <c r="B61" s="1"/>
      <c r="C61" s="1" t="s">
        <v>54</v>
      </c>
      <c r="D61" s="93" t="s">
        <v>239</v>
      </c>
      <c r="E61" s="7" t="s">
        <v>54</v>
      </c>
      <c r="F61" s="93" t="s">
        <v>239</v>
      </c>
      <c r="G61" s="1" t="s">
        <v>54</v>
      </c>
      <c r="H61" s="93" t="s">
        <v>239</v>
      </c>
      <c r="I61" s="1" t="s">
        <v>54</v>
      </c>
      <c r="J61" s="93" t="s">
        <v>239</v>
      </c>
      <c r="K61" s="1" t="s">
        <v>54</v>
      </c>
      <c r="L61" s="93" t="s">
        <v>239</v>
      </c>
      <c r="M61" s="1" t="s">
        <v>54</v>
      </c>
      <c r="N61" s="93" t="s">
        <v>239</v>
      </c>
      <c r="O61" s="1" t="s">
        <v>54</v>
      </c>
      <c r="P61" s="93" t="s">
        <v>239</v>
      </c>
      <c r="Q61" s="1" t="s">
        <v>54</v>
      </c>
      <c r="R61" s="1" t="s">
        <v>239</v>
      </c>
      <c r="S61" s="1" t="s">
        <v>54</v>
      </c>
      <c r="T61" s="1" t="s">
        <v>239</v>
      </c>
    </row>
    <row r="62" spans="1:20" ht="12.75" hidden="1">
      <c r="A62" s="1">
        <v>1</v>
      </c>
      <c r="B62" s="1" t="s">
        <v>2</v>
      </c>
      <c r="C62" s="1">
        <v>238</v>
      </c>
      <c r="D62" s="93">
        <v>0.03</v>
      </c>
      <c r="E62" s="7">
        <v>763</v>
      </c>
      <c r="F62" s="93">
        <v>0.12</v>
      </c>
      <c r="G62" s="1">
        <v>583</v>
      </c>
      <c r="H62" s="93">
        <v>0.07</v>
      </c>
      <c r="I62" s="2">
        <v>1256</v>
      </c>
      <c r="J62" s="93">
        <v>0.01</v>
      </c>
      <c r="K62" s="1">
        <v>558</v>
      </c>
      <c r="L62" s="93">
        <v>0.01</v>
      </c>
      <c r="M62" s="1">
        <v>205</v>
      </c>
      <c r="N62" s="93">
        <v>0.02</v>
      </c>
      <c r="O62" s="2">
        <v>3603</v>
      </c>
      <c r="P62" s="93">
        <v>0.02</v>
      </c>
      <c r="Q62" s="1"/>
      <c r="R62" s="1"/>
      <c r="S62" s="1"/>
      <c r="T62" s="1"/>
    </row>
    <row r="63" spans="1:20" ht="12.75" hidden="1">
      <c r="A63" s="1">
        <v>2</v>
      </c>
      <c r="B63" s="1" t="s">
        <v>3</v>
      </c>
      <c r="C63" s="1">
        <v>43</v>
      </c>
      <c r="D63" s="93">
        <v>0</v>
      </c>
      <c r="E63" s="7">
        <v>207</v>
      </c>
      <c r="F63" s="93">
        <v>0.03</v>
      </c>
      <c r="G63" s="1">
        <v>650</v>
      </c>
      <c r="H63" s="93">
        <v>0.07</v>
      </c>
      <c r="I63" s="2">
        <v>7345</v>
      </c>
      <c r="J63" s="93">
        <v>0.09</v>
      </c>
      <c r="K63" s="2">
        <v>10754</v>
      </c>
      <c r="L63" s="93">
        <v>0.28</v>
      </c>
      <c r="M63" s="2">
        <v>2975</v>
      </c>
      <c r="N63" s="93">
        <v>0.25</v>
      </c>
      <c r="O63" s="2">
        <v>21974</v>
      </c>
      <c r="P63" s="93">
        <v>0.14</v>
      </c>
      <c r="Q63" s="1"/>
      <c r="R63" s="1"/>
      <c r="S63" s="1"/>
      <c r="T63" s="1"/>
    </row>
    <row r="64" spans="1:20" ht="12.75" hidden="1">
      <c r="A64" s="1">
        <v>3</v>
      </c>
      <c r="B64" s="1" t="s">
        <v>237</v>
      </c>
      <c r="C64" s="1">
        <v>10</v>
      </c>
      <c r="D64" s="93">
        <v>0</v>
      </c>
      <c r="E64" s="7">
        <v>29</v>
      </c>
      <c r="F64" s="93">
        <v>0</v>
      </c>
      <c r="G64" s="1">
        <v>60</v>
      </c>
      <c r="H64" s="93">
        <v>0.01</v>
      </c>
      <c r="I64" s="1">
        <v>209</v>
      </c>
      <c r="J64" s="93">
        <v>0</v>
      </c>
      <c r="K64" s="1">
        <v>156</v>
      </c>
      <c r="L64" s="93">
        <v>0</v>
      </c>
      <c r="M64" s="1">
        <v>70</v>
      </c>
      <c r="N64" s="93">
        <v>0.01</v>
      </c>
      <c r="O64" s="1">
        <v>534</v>
      </c>
      <c r="P64" s="93">
        <v>0</v>
      </c>
      <c r="Q64" s="1"/>
      <c r="R64" s="1"/>
      <c r="S64" s="1"/>
      <c r="T64" s="1"/>
    </row>
    <row r="65" spans="1:20" ht="12.75" hidden="1">
      <c r="A65" s="1">
        <v>4</v>
      </c>
      <c r="B65" s="1" t="s">
        <v>4</v>
      </c>
      <c r="C65" s="1">
        <v>196</v>
      </c>
      <c r="D65" s="93">
        <v>0.02</v>
      </c>
      <c r="E65" s="7">
        <v>30</v>
      </c>
      <c r="F65" s="93">
        <v>0</v>
      </c>
      <c r="G65" s="1">
        <v>77</v>
      </c>
      <c r="H65" s="93">
        <v>0.01</v>
      </c>
      <c r="I65" s="2">
        <v>1168</v>
      </c>
      <c r="J65" s="93">
        <v>0.01</v>
      </c>
      <c r="K65" s="1">
        <v>934</v>
      </c>
      <c r="L65" s="93">
        <v>0.02</v>
      </c>
      <c r="M65" s="1">
        <v>209</v>
      </c>
      <c r="N65" s="93">
        <v>0.02</v>
      </c>
      <c r="O65" s="2">
        <v>2614</v>
      </c>
      <c r="P65" s="93">
        <v>0.02</v>
      </c>
      <c r="Q65" s="1"/>
      <c r="R65" s="1"/>
      <c r="S65" s="1"/>
      <c r="T65" s="1"/>
    </row>
    <row r="66" spans="1:20" ht="12.75" hidden="1">
      <c r="A66" s="1">
        <v>5</v>
      </c>
      <c r="B66" s="1" t="s">
        <v>5</v>
      </c>
      <c r="C66" s="1"/>
      <c r="D66" s="93"/>
      <c r="E66" s="7">
        <v>8</v>
      </c>
      <c r="F66" s="93">
        <v>0</v>
      </c>
      <c r="G66" s="1">
        <v>66</v>
      </c>
      <c r="H66" s="93">
        <v>0.01</v>
      </c>
      <c r="I66" s="2">
        <v>1202</v>
      </c>
      <c r="J66" s="93">
        <v>0.01</v>
      </c>
      <c r="K66" s="1">
        <v>606</v>
      </c>
      <c r="L66" s="93">
        <v>0.02</v>
      </c>
      <c r="M66" s="1">
        <v>76</v>
      </c>
      <c r="N66" s="93">
        <v>0.01</v>
      </c>
      <c r="O66" s="2">
        <v>1958</v>
      </c>
      <c r="P66" s="93">
        <v>0.01</v>
      </c>
      <c r="Q66" s="1"/>
      <c r="R66" s="1"/>
      <c r="S66" s="1"/>
      <c r="T66" s="1"/>
    </row>
    <row r="67" spans="1:20" ht="12.75" hidden="1">
      <c r="A67" s="1">
        <v>6</v>
      </c>
      <c r="B67" s="1" t="s">
        <v>6</v>
      </c>
      <c r="C67" s="1">
        <v>81</v>
      </c>
      <c r="D67" s="93">
        <v>0.01</v>
      </c>
      <c r="E67" s="7">
        <v>94</v>
      </c>
      <c r="F67" s="93">
        <v>0.01</v>
      </c>
      <c r="G67" s="1">
        <v>262</v>
      </c>
      <c r="H67" s="93">
        <v>0.03</v>
      </c>
      <c r="I67" s="2">
        <v>2078</v>
      </c>
      <c r="J67" s="93">
        <v>0.02</v>
      </c>
      <c r="K67" s="2">
        <v>1507</v>
      </c>
      <c r="L67" s="93">
        <v>0.04</v>
      </c>
      <c r="M67" s="1">
        <v>275</v>
      </c>
      <c r="N67" s="93">
        <v>0.02</v>
      </c>
      <c r="O67" s="2">
        <v>4297</v>
      </c>
      <c r="P67" s="93">
        <v>0.03</v>
      </c>
      <c r="Q67" s="1"/>
      <c r="R67" s="1"/>
      <c r="S67" s="1"/>
      <c r="T67" s="1"/>
    </row>
    <row r="68" spans="1:20" ht="12.75" hidden="1">
      <c r="A68" s="1">
        <v>7</v>
      </c>
      <c r="B68" s="1" t="s">
        <v>7</v>
      </c>
      <c r="C68" s="1">
        <v>20</v>
      </c>
      <c r="D68" s="93">
        <v>0</v>
      </c>
      <c r="E68" s="7">
        <v>84</v>
      </c>
      <c r="F68" s="93">
        <v>0.01</v>
      </c>
      <c r="G68" s="1">
        <v>135</v>
      </c>
      <c r="H68" s="93">
        <v>0.02</v>
      </c>
      <c r="I68" s="2">
        <v>3567</v>
      </c>
      <c r="J68" s="93">
        <v>0.04</v>
      </c>
      <c r="K68" s="2">
        <v>2278</v>
      </c>
      <c r="L68" s="93">
        <v>0.06</v>
      </c>
      <c r="M68" s="2">
        <v>1157</v>
      </c>
      <c r="N68" s="93">
        <v>0.1</v>
      </c>
      <c r="O68" s="2">
        <v>7241</v>
      </c>
      <c r="P68" s="93">
        <v>0.05</v>
      </c>
      <c r="Q68" s="1"/>
      <c r="R68" s="1"/>
      <c r="S68" s="1"/>
      <c r="T68" s="1"/>
    </row>
    <row r="69" spans="1:20" ht="12.75" hidden="1">
      <c r="A69" s="1">
        <v>8</v>
      </c>
      <c r="B69" s="1" t="s">
        <v>8</v>
      </c>
      <c r="C69" s="1">
        <v>8</v>
      </c>
      <c r="D69" s="93">
        <v>0</v>
      </c>
      <c r="E69" s="7">
        <v>64</v>
      </c>
      <c r="F69" s="93">
        <v>0.01</v>
      </c>
      <c r="G69" s="1">
        <v>127</v>
      </c>
      <c r="H69" s="93">
        <v>0.01</v>
      </c>
      <c r="I69" s="1">
        <v>259</v>
      </c>
      <c r="J69" s="93">
        <v>0</v>
      </c>
      <c r="K69" s="1">
        <v>209</v>
      </c>
      <c r="L69" s="93">
        <v>0.01</v>
      </c>
      <c r="M69" s="1">
        <v>43</v>
      </c>
      <c r="N69" s="93">
        <v>0</v>
      </c>
      <c r="O69" s="1">
        <v>710</v>
      </c>
      <c r="P69" s="93">
        <v>0</v>
      </c>
      <c r="Q69" s="1"/>
      <c r="R69" s="1"/>
      <c r="S69" s="1"/>
      <c r="T69" s="1"/>
    </row>
    <row r="70" spans="1:20" ht="12.75" hidden="1">
      <c r="A70" s="1">
        <v>9</v>
      </c>
      <c r="B70" s="1" t="s">
        <v>9</v>
      </c>
      <c r="C70" s="1">
        <v>22</v>
      </c>
      <c r="D70" s="93">
        <v>0</v>
      </c>
      <c r="E70" s="7">
        <v>25</v>
      </c>
      <c r="F70" s="93">
        <v>0</v>
      </c>
      <c r="G70" s="1">
        <v>95</v>
      </c>
      <c r="H70" s="93">
        <v>0.01</v>
      </c>
      <c r="I70" s="2">
        <v>1769</v>
      </c>
      <c r="J70" s="93">
        <v>0.02</v>
      </c>
      <c r="K70" s="2">
        <v>2457</v>
      </c>
      <c r="L70" s="93">
        <v>0.06</v>
      </c>
      <c r="M70" s="2">
        <v>1303</v>
      </c>
      <c r="N70" s="93">
        <v>0.11</v>
      </c>
      <c r="O70" s="2">
        <v>5671</v>
      </c>
      <c r="P70" s="93">
        <v>0.04</v>
      </c>
      <c r="Q70" s="1"/>
      <c r="R70" s="1"/>
      <c r="S70" s="1"/>
      <c r="T70" s="1"/>
    </row>
    <row r="71" spans="1:20" ht="12.75" hidden="1">
      <c r="A71" s="1">
        <v>10</v>
      </c>
      <c r="B71" s="1" t="s">
        <v>10</v>
      </c>
      <c r="C71" s="1">
        <v>750</v>
      </c>
      <c r="D71" s="93">
        <v>0.09</v>
      </c>
      <c r="E71" s="7">
        <v>2477</v>
      </c>
      <c r="F71" s="93">
        <v>0.39</v>
      </c>
      <c r="G71" s="2">
        <v>2362</v>
      </c>
      <c r="H71" s="93">
        <v>0.27</v>
      </c>
      <c r="I71" s="2">
        <v>3046</v>
      </c>
      <c r="J71" s="93">
        <v>0.04</v>
      </c>
      <c r="K71" s="2">
        <v>1087</v>
      </c>
      <c r="L71" s="93">
        <v>0.03</v>
      </c>
      <c r="M71" s="1">
        <v>832</v>
      </c>
      <c r="N71" s="93">
        <v>0.07</v>
      </c>
      <c r="O71" s="2">
        <v>10554</v>
      </c>
      <c r="P71" s="93">
        <v>0.07</v>
      </c>
      <c r="Q71" s="1"/>
      <c r="R71" s="1"/>
      <c r="S71" s="1"/>
      <c r="T71" s="1"/>
    </row>
    <row r="72" spans="1:20" ht="12.75" hidden="1">
      <c r="A72" s="1">
        <v>11</v>
      </c>
      <c r="B72" s="1" t="s">
        <v>11</v>
      </c>
      <c r="C72" s="1">
        <v>229</v>
      </c>
      <c r="D72" s="93">
        <v>0.03</v>
      </c>
      <c r="E72" s="7">
        <v>477</v>
      </c>
      <c r="F72" s="93">
        <v>0.08</v>
      </c>
      <c r="G72" s="2">
        <v>1639</v>
      </c>
      <c r="H72" s="93">
        <v>0.19</v>
      </c>
      <c r="I72" s="2">
        <v>7872</v>
      </c>
      <c r="J72" s="93">
        <v>0.09</v>
      </c>
      <c r="K72" s="2">
        <v>4859</v>
      </c>
      <c r="L72" s="93">
        <v>0.12</v>
      </c>
      <c r="M72" s="2">
        <v>1126</v>
      </c>
      <c r="N72" s="93">
        <v>0.1</v>
      </c>
      <c r="O72" s="2">
        <v>16202</v>
      </c>
      <c r="P72" s="93">
        <v>0.1</v>
      </c>
      <c r="Q72" s="1"/>
      <c r="R72" s="1"/>
      <c r="S72" s="1"/>
      <c r="T72" s="1"/>
    </row>
    <row r="73" spans="1:20" ht="12.75" hidden="1">
      <c r="A73" s="1">
        <v>12</v>
      </c>
      <c r="B73" s="1" t="s">
        <v>12</v>
      </c>
      <c r="C73" s="1">
        <v>23</v>
      </c>
      <c r="D73" s="93">
        <v>0</v>
      </c>
      <c r="E73" s="7">
        <v>82</v>
      </c>
      <c r="F73" s="93">
        <v>0.01</v>
      </c>
      <c r="G73" s="1">
        <v>223</v>
      </c>
      <c r="H73" s="93">
        <v>0.03</v>
      </c>
      <c r="I73" s="1">
        <v>826</v>
      </c>
      <c r="J73" s="93">
        <v>0.01</v>
      </c>
      <c r="K73" s="1">
        <v>435</v>
      </c>
      <c r="L73" s="93">
        <v>0.01</v>
      </c>
      <c r="M73" s="1">
        <v>118</v>
      </c>
      <c r="N73" s="93">
        <v>0.01</v>
      </c>
      <c r="O73" s="2">
        <v>1707</v>
      </c>
      <c r="P73" s="93">
        <v>0.01</v>
      </c>
      <c r="Q73" s="1"/>
      <c r="R73" s="1"/>
      <c r="S73" s="1"/>
      <c r="T73" s="1"/>
    </row>
    <row r="74" spans="1:20" ht="12.75" hidden="1">
      <c r="A74" s="1">
        <v>13</v>
      </c>
      <c r="B74" s="1" t="s">
        <v>13</v>
      </c>
      <c r="C74" s="1">
        <v>6</v>
      </c>
      <c r="D74" s="93">
        <v>0</v>
      </c>
      <c r="E74" s="7">
        <v>100</v>
      </c>
      <c r="F74" s="93">
        <v>0.02</v>
      </c>
      <c r="G74" s="1">
        <v>367</v>
      </c>
      <c r="H74" s="93">
        <v>0.04</v>
      </c>
      <c r="I74" s="2">
        <v>3218</v>
      </c>
      <c r="J74" s="93">
        <v>0.04</v>
      </c>
      <c r="K74" s="2">
        <v>4087</v>
      </c>
      <c r="L74" s="93">
        <v>0.11</v>
      </c>
      <c r="M74" s="1">
        <v>935</v>
      </c>
      <c r="N74" s="93">
        <v>0.08</v>
      </c>
      <c r="O74" s="2">
        <v>8713</v>
      </c>
      <c r="P74" s="93">
        <v>0.05</v>
      </c>
      <c r="Q74" s="1"/>
      <c r="R74" s="1"/>
      <c r="S74" s="1"/>
      <c r="T74" s="1"/>
    </row>
    <row r="75" spans="1:20" ht="12.75" hidden="1">
      <c r="A75" s="1">
        <v>14</v>
      </c>
      <c r="B75" s="1" t="s">
        <v>14</v>
      </c>
      <c r="C75" s="1">
        <v>140</v>
      </c>
      <c r="D75" s="93">
        <v>0.02</v>
      </c>
      <c r="E75" s="7">
        <v>306</v>
      </c>
      <c r="F75" s="93">
        <v>0.05</v>
      </c>
      <c r="G75" s="1">
        <v>348</v>
      </c>
      <c r="H75" s="93">
        <v>0.04</v>
      </c>
      <c r="I75" s="2">
        <v>8258</v>
      </c>
      <c r="J75" s="93">
        <v>0.1</v>
      </c>
      <c r="K75" s="2">
        <v>4858</v>
      </c>
      <c r="L75" s="93">
        <v>0.12</v>
      </c>
      <c r="M75" s="1">
        <v>801</v>
      </c>
      <c r="N75" s="93">
        <v>0.07</v>
      </c>
      <c r="O75" s="2">
        <v>14711</v>
      </c>
      <c r="P75" s="93">
        <v>0.09</v>
      </c>
      <c r="Q75" s="1"/>
      <c r="R75" s="1"/>
      <c r="S75" s="1"/>
      <c r="T75" s="1"/>
    </row>
    <row r="76" spans="1:20" ht="12.75" hidden="1">
      <c r="A76" s="269">
        <v>15</v>
      </c>
      <c r="B76" s="269" t="s">
        <v>15</v>
      </c>
      <c r="C76" s="269">
        <v>83</v>
      </c>
      <c r="D76" s="271">
        <v>0.01</v>
      </c>
      <c r="E76" s="281">
        <v>19</v>
      </c>
      <c r="F76" s="271">
        <v>0</v>
      </c>
      <c r="G76" s="269">
        <v>45</v>
      </c>
      <c r="H76" s="271">
        <v>0.01</v>
      </c>
      <c r="I76" s="270">
        <v>35139</v>
      </c>
      <c r="J76" s="271">
        <v>0.42</v>
      </c>
      <c r="K76" s="269">
        <v>268</v>
      </c>
      <c r="L76" s="271">
        <v>0.01</v>
      </c>
      <c r="M76" s="269">
        <v>19</v>
      </c>
      <c r="N76" s="271">
        <v>0</v>
      </c>
      <c r="O76" s="270">
        <v>35573</v>
      </c>
      <c r="P76" s="271">
        <v>0.22</v>
      </c>
      <c r="Q76" s="269"/>
      <c r="R76" s="1"/>
      <c r="S76" s="1"/>
      <c r="T76" s="1"/>
    </row>
    <row r="77" spans="1:20" ht="12.75" hidden="1">
      <c r="A77" s="1">
        <v>16</v>
      </c>
      <c r="B77" s="1" t="s">
        <v>16</v>
      </c>
      <c r="C77" s="2">
        <v>4246</v>
      </c>
      <c r="D77" s="93">
        <v>0.49</v>
      </c>
      <c r="E77" s="7">
        <v>91</v>
      </c>
      <c r="F77" s="93">
        <v>0.01</v>
      </c>
      <c r="G77" s="1">
        <v>26</v>
      </c>
      <c r="H77" s="93">
        <v>0</v>
      </c>
      <c r="I77" s="1">
        <v>137</v>
      </c>
      <c r="J77" s="93">
        <v>0</v>
      </c>
      <c r="K77" s="1">
        <v>35</v>
      </c>
      <c r="L77" s="93">
        <v>0</v>
      </c>
      <c r="M77" s="1">
        <v>17</v>
      </c>
      <c r="N77" s="93">
        <v>0</v>
      </c>
      <c r="O77" s="2">
        <v>4552</v>
      </c>
      <c r="P77" s="93">
        <v>0.03</v>
      </c>
      <c r="Q77" s="1">
        <v>2</v>
      </c>
      <c r="R77" s="3">
        <v>1</v>
      </c>
      <c r="S77" s="1">
        <v>2</v>
      </c>
      <c r="T77" s="3">
        <v>1</v>
      </c>
    </row>
    <row r="78" spans="1:20" ht="12.75" hidden="1">
      <c r="A78" s="1">
        <v>17</v>
      </c>
      <c r="B78" s="1" t="s">
        <v>17</v>
      </c>
      <c r="C78" s="1">
        <v>199</v>
      </c>
      <c r="D78" s="93">
        <v>0.02</v>
      </c>
      <c r="E78" s="7">
        <v>227</v>
      </c>
      <c r="F78" s="93">
        <v>0.04</v>
      </c>
      <c r="G78" s="1">
        <v>197</v>
      </c>
      <c r="H78" s="93">
        <v>0.02</v>
      </c>
      <c r="I78" s="1">
        <v>556</v>
      </c>
      <c r="J78" s="93">
        <v>0.01</v>
      </c>
      <c r="K78" s="1">
        <v>273</v>
      </c>
      <c r="L78" s="93">
        <v>0.01</v>
      </c>
      <c r="M78" s="1">
        <v>66</v>
      </c>
      <c r="N78" s="93">
        <v>0.01</v>
      </c>
      <c r="O78" s="2">
        <v>1518</v>
      </c>
      <c r="P78" s="93">
        <v>0.01</v>
      </c>
      <c r="Q78" s="1"/>
      <c r="R78" s="1"/>
      <c r="S78" s="1"/>
      <c r="T78" s="1"/>
    </row>
    <row r="79" spans="1:20" ht="12.75" hidden="1">
      <c r="A79" s="1">
        <v>18</v>
      </c>
      <c r="B79" s="1" t="s">
        <v>233</v>
      </c>
      <c r="C79" s="1">
        <v>190</v>
      </c>
      <c r="D79" s="93">
        <v>0.02</v>
      </c>
      <c r="E79" s="7">
        <v>441</v>
      </c>
      <c r="F79" s="93">
        <v>0.07</v>
      </c>
      <c r="G79" s="1">
        <v>636</v>
      </c>
      <c r="H79" s="93">
        <v>0.07</v>
      </c>
      <c r="I79" s="2">
        <v>2759</v>
      </c>
      <c r="J79" s="93">
        <v>0.03</v>
      </c>
      <c r="K79" s="2">
        <v>1530</v>
      </c>
      <c r="L79" s="93">
        <v>0.04</v>
      </c>
      <c r="M79" s="1">
        <v>575</v>
      </c>
      <c r="N79" s="93">
        <v>0.05</v>
      </c>
      <c r="O79" s="2">
        <v>6131</v>
      </c>
      <c r="P79" s="93">
        <v>0.04</v>
      </c>
      <c r="Q79" s="1"/>
      <c r="R79" s="1"/>
      <c r="S79" s="1"/>
      <c r="T79" s="1"/>
    </row>
    <row r="80" spans="1:20" ht="12.75" hidden="1">
      <c r="A80" s="1">
        <v>19</v>
      </c>
      <c r="B80" s="1" t="s">
        <v>18</v>
      </c>
      <c r="C80" s="1">
        <v>66</v>
      </c>
      <c r="D80" s="93">
        <v>0.01</v>
      </c>
      <c r="E80" s="7">
        <v>686</v>
      </c>
      <c r="F80" s="93">
        <v>0.11</v>
      </c>
      <c r="G80" s="1">
        <v>850</v>
      </c>
      <c r="H80" s="93">
        <v>0.1</v>
      </c>
      <c r="I80" s="2">
        <v>2198</v>
      </c>
      <c r="J80" s="93">
        <v>0.03</v>
      </c>
      <c r="K80" s="2">
        <v>1619</v>
      </c>
      <c r="L80" s="93">
        <v>0.04</v>
      </c>
      <c r="M80" s="1">
        <v>776</v>
      </c>
      <c r="N80" s="93">
        <v>0.07</v>
      </c>
      <c r="O80" s="2">
        <v>6195</v>
      </c>
      <c r="P80" s="93">
        <v>0.04</v>
      </c>
      <c r="Q80" s="1"/>
      <c r="R80" s="1"/>
      <c r="S80" s="1"/>
      <c r="T80" s="1"/>
    </row>
    <row r="81" spans="1:20" ht="12.75" hidden="1">
      <c r="A81" s="1">
        <v>21</v>
      </c>
      <c r="B81" s="1" t="s">
        <v>19</v>
      </c>
      <c r="C81" s="2">
        <v>2096</v>
      </c>
      <c r="D81" s="93">
        <v>0.24</v>
      </c>
      <c r="E81" s="7">
        <v>83</v>
      </c>
      <c r="F81" s="93">
        <v>0.01</v>
      </c>
      <c r="G81" s="1">
        <v>106</v>
      </c>
      <c r="H81" s="93">
        <v>0.01</v>
      </c>
      <c r="I81" s="2">
        <v>1494</v>
      </c>
      <c r="J81" s="93">
        <v>0.02</v>
      </c>
      <c r="K81" s="1">
        <v>399</v>
      </c>
      <c r="L81" s="93">
        <v>0.01</v>
      </c>
      <c r="M81" s="1">
        <v>94</v>
      </c>
      <c r="N81" s="93">
        <v>0.01</v>
      </c>
      <c r="O81" s="2">
        <v>4272</v>
      </c>
      <c r="P81" s="93">
        <v>0.03</v>
      </c>
      <c r="Q81" s="1"/>
      <c r="R81" s="1"/>
      <c r="S81" s="1"/>
      <c r="T81" s="1"/>
    </row>
    <row r="82" spans="1:20" ht="12.75" hidden="1">
      <c r="A82" s="1" t="s">
        <v>1</v>
      </c>
      <c r="B82" s="1" t="s">
        <v>1</v>
      </c>
      <c r="C82" s="2">
        <v>8646</v>
      </c>
      <c r="D82" s="93">
        <v>1</v>
      </c>
      <c r="E82" s="7">
        <v>6293</v>
      </c>
      <c r="F82" s="93">
        <v>1</v>
      </c>
      <c r="G82" s="2">
        <v>8854</v>
      </c>
      <c r="H82" s="93">
        <v>1</v>
      </c>
      <c r="I82" s="2">
        <v>84356</v>
      </c>
      <c r="J82" s="93">
        <v>1</v>
      </c>
      <c r="K82" s="2">
        <v>38909</v>
      </c>
      <c r="L82" s="93">
        <v>1</v>
      </c>
      <c r="M82" s="2">
        <v>11672</v>
      </c>
      <c r="N82" s="93">
        <v>1</v>
      </c>
      <c r="O82" s="2">
        <v>158730</v>
      </c>
      <c r="P82" s="93">
        <v>1</v>
      </c>
      <c r="Q82" s="1">
        <v>2</v>
      </c>
      <c r="R82" s="3">
        <v>1</v>
      </c>
      <c r="S82" s="1">
        <v>2</v>
      </c>
      <c r="T82" s="3">
        <v>1</v>
      </c>
    </row>
    <row r="83" ht="12.75" hidden="1"/>
    <row r="84" ht="12.75" hidden="1"/>
    <row r="85" spans="3:15" ht="12.75" hidden="1">
      <c r="C85" s="136">
        <v>83</v>
      </c>
      <c r="D85" s="93">
        <v>0.01</v>
      </c>
      <c r="E85" s="7">
        <v>19</v>
      </c>
      <c r="F85" s="93">
        <v>0</v>
      </c>
      <c r="G85" s="1">
        <v>45</v>
      </c>
      <c r="H85" s="93">
        <v>0.01</v>
      </c>
      <c r="I85" s="2">
        <v>35139</v>
      </c>
      <c r="J85" s="93">
        <v>0.42</v>
      </c>
      <c r="K85" s="1">
        <v>268</v>
      </c>
      <c r="L85" s="93">
        <v>0.01</v>
      </c>
      <c r="M85" s="1">
        <v>19</v>
      </c>
      <c r="N85" s="93">
        <v>0</v>
      </c>
      <c r="O85" s="2">
        <v>35573</v>
      </c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mergeCells count="27">
    <mergeCell ref="A29:P29"/>
    <mergeCell ref="K60:L60"/>
    <mergeCell ref="M60:N60"/>
    <mergeCell ref="O60:P60"/>
    <mergeCell ref="C60:D60"/>
    <mergeCell ref="E60:F60"/>
    <mergeCell ref="G60:H60"/>
    <mergeCell ref="I60:J60"/>
    <mergeCell ref="A31:A32"/>
    <mergeCell ref="B31:B33"/>
    <mergeCell ref="C31:P31"/>
    <mergeCell ref="C32:D32"/>
    <mergeCell ref="E32:F32"/>
    <mergeCell ref="G32:H32"/>
    <mergeCell ref="I32:J32"/>
    <mergeCell ref="K32:L32"/>
    <mergeCell ref="M32:N32"/>
    <mergeCell ref="O32:P32"/>
    <mergeCell ref="A28:P28"/>
    <mergeCell ref="C2:P2"/>
    <mergeCell ref="C3:D3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2" r:id="rId1"/>
  <ignoredErrors>
    <ignoredError sqref="G32" twoDigitTextYear="1"/>
    <ignoredError sqref="F36:F54 D36:D54 H34:H54 J34:J54 L34:L54 N34:N54 E34 G34 I34 K34 M34 D34 F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9"/>
  <sheetViews>
    <sheetView showGridLines="0" zoomScale="75" zoomScaleNormal="75" workbookViewId="0" topLeftCell="A27">
      <selection activeCell="B27" sqref="B27:Q53"/>
    </sheetView>
  </sheetViews>
  <sheetFormatPr defaultColWidth="11.421875" defaultRowHeight="12.75"/>
  <cols>
    <col min="2" max="2" width="9.8515625" style="78" customWidth="1"/>
    <col min="3" max="3" width="68.140625" style="0" customWidth="1"/>
    <col min="4" max="8" width="9.7109375" style="0" customWidth="1"/>
    <col min="9" max="9" width="6.8515625" style="0" customWidth="1"/>
    <col min="10" max="21" width="0" style="0" hidden="1" customWidth="1"/>
  </cols>
  <sheetData>
    <row r="1" spans="3:9" ht="12.75" hidden="1">
      <c r="C1" s="522" t="s">
        <v>286</v>
      </c>
      <c r="D1" s="522"/>
      <c r="E1" s="522"/>
      <c r="F1" s="522"/>
      <c r="G1" s="522"/>
      <c r="H1" s="522"/>
      <c r="I1" s="522"/>
    </row>
    <row r="2" spans="2:9" ht="13.5" hidden="1" thickBot="1">
      <c r="B2" s="344"/>
      <c r="C2" s="21" t="s">
        <v>50</v>
      </c>
      <c r="D2" s="549"/>
      <c r="E2" s="549"/>
      <c r="F2" s="549"/>
      <c r="G2" s="549"/>
      <c r="H2" s="549"/>
      <c r="I2" s="549"/>
    </row>
    <row r="3" spans="2:9" ht="12.75" hidden="1">
      <c r="B3" s="86" t="s">
        <v>42</v>
      </c>
      <c r="C3" s="27"/>
      <c r="D3" s="510" t="s">
        <v>213</v>
      </c>
      <c r="E3" s="548"/>
      <c r="F3" s="510" t="s">
        <v>214</v>
      </c>
      <c r="G3" s="548"/>
      <c r="H3" s="510" t="s">
        <v>1</v>
      </c>
      <c r="I3" s="511"/>
    </row>
    <row r="4" spans="2:9" ht="12.75" hidden="1">
      <c r="B4" s="345" t="s">
        <v>43</v>
      </c>
      <c r="C4" s="17" t="s">
        <v>209</v>
      </c>
      <c r="D4" s="17" t="s">
        <v>40</v>
      </c>
      <c r="E4" s="17" t="s">
        <v>41</v>
      </c>
      <c r="F4" s="17" t="s">
        <v>40</v>
      </c>
      <c r="G4" s="17" t="s">
        <v>41</v>
      </c>
      <c r="H4" s="17" t="s">
        <v>40</v>
      </c>
      <c r="I4" s="44" t="s">
        <v>41</v>
      </c>
    </row>
    <row r="5" spans="2:9" ht="12.75" hidden="1">
      <c r="B5" s="15"/>
      <c r="C5" s="1"/>
      <c r="D5" s="1" t="s">
        <v>54</v>
      </c>
      <c r="E5" s="1" t="s">
        <v>239</v>
      </c>
      <c r="F5" s="1" t="s">
        <v>54</v>
      </c>
      <c r="G5" s="1" t="s">
        <v>239</v>
      </c>
      <c r="H5" s="1" t="s">
        <v>54</v>
      </c>
      <c r="I5" s="1" t="s">
        <v>239</v>
      </c>
    </row>
    <row r="6" spans="2:9" ht="12.75" hidden="1">
      <c r="B6" s="179" t="s">
        <v>1</v>
      </c>
      <c r="C6" s="136" t="s">
        <v>1</v>
      </c>
      <c r="D6" s="177">
        <v>103854</v>
      </c>
      <c r="E6" s="178">
        <v>1</v>
      </c>
      <c r="F6" s="177">
        <v>10945</v>
      </c>
      <c r="G6" s="178">
        <v>1</v>
      </c>
      <c r="H6" s="177">
        <v>114799</v>
      </c>
      <c r="I6" s="178">
        <v>1</v>
      </c>
    </row>
    <row r="7" spans="2:9" ht="12.75" hidden="1">
      <c r="B7" s="179">
        <v>11</v>
      </c>
      <c r="C7" s="136" t="s">
        <v>11</v>
      </c>
      <c r="D7" s="177">
        <v>14590</v>
      </c>
      <c r="E7" s="178">
        <v>0.14</v>
      </c>
      <c r="F7" s="177">
        <v>1843</v>
      </c>
      <c r="G7" s="178">
        <v>0.17</v>
      </c>
      <c r="H7" s="177">
        <v>16433</v>
      </c>
      <c r="I7" s="178">
        <v>0.14</v>
      </c>
    </row>
    <row r="8" spans="2:9" ht="12.75" hidden="1">
      <c r="B8" s="179">
        <v>2</v>
      </c>
      <c r="C8" s="136" t="s">
        <v>3</v>
      </c>
      <c r="D8" s="177">
        <v>12052</v>
      </c>
      <c r="E8" s="178">
        <v>0.12</v>
      </c>
      <c r="F8" s="177">
        <v>1181</v>
      </c>
      <c r="G8" s="178">
        <v>0.11</v>
      </c>
      <c r="H8" s="177">
        <v>13233</v>
      </c>
      <c r="I8" s="178">
        <v>0.12</v>
      </c>
    </row>
    <row r="9" spans="2:9" ht="12.75" hidden="1">
      <c r="B9" s="179">
        <v>14</v>
      </c>
      <c r="C9" s="136" t="s">
        <v>14</v>
      </c>
      <c r="D9" s="177">
        <v>11888</v>
      </c>
      <c r="E9" s="178">
        <v>0.11</v>
      </c>
      <c r="F9" s="136">
        <v>959</v>
      </c>
      <c r="G9" s="178">
        <v>0.09</v>
      </c>
      <c r="H9" s="177">
        <v>12847</v>
      </c>
      <c r="I9" s="178">
        <v>0.11</v>
      </c>
    </row>
    <row r="10" spans="2:9" ht="12.75" hidden="1">
      <c r="B10" s="179">
        <v>10</v>
      </c>
      <c r="C10" s="136" t="s">
        <v>10</v>
      </c>
      <c r="D10" s="177">
        <v>10939</v>
      </c>
      <c r="E10" s="178">
        <v>0.11</v>
      </c>
      <c r="F10" s="177">
        <v>1110</v>
      </c>
      <c r="G10" s="178">
        <v>0.1</v>
      </c>
      <c r="H10" s="177">
        <v>12049</v>
      </c>
      <c r="I10" s="178">
        <v>0.1</v>
      </c>
    </row>
    <row r="11" spans="2:9" ht="12.75" hidden="1">
      <c r="B11" s="179">
        <v>19</v>
      </c>
      <c r="C11" s="136" t="s">
        <v>255</v>
      </c>
      <c r="D11" s="177">
        <v>8927</v>
      </c>
      <c r="E11" s="178">
        <v>0.09</v>
      </c>
      <c r="F11" s="177">
        <v>1184</v>
      </c>
      <c r="G11" s="178">
        <v>0.11</v>
      </c>
      <c r="H11" s="177">
        <v>10111</v>
      </c>
      <c r="I11" s="178">
        <v>0.09</v>
      </c>
    </row>
    <row r="12" spans="2:9" ht="12.75" hidden="1">
      <c r="B12" s="179">
        <v>13</v>
      </c>
      <c r="C12" s="136" t="s">
        <v>13</v>
      </c>
      <c r="D12" s="177">
        <v>8097</v>
      </c>
      <c r="E12" s="178">
        <v>0.08</v>
      </c>
      <c r="F12" s="136">
        <v>644</v>
      </c>
      <c r="G12" s="178">
        <v>0.06</v>
      </c>
      <c r="H12" s="177">
        <v>8741</v>
      </c>
      <c r="I12" s="178">
        <v>0.08</v>
      </c>
    </row>
    <row r="13" spans="2:9" ht="12.75" hidden="1">
      <c r="B13" s="179">
        <v>9</v>
      </c>
      <c r="C13" s="136" t="s">
        <v>9</v>
      </c>
      <c r="D13" s="177">
        <v>6655</v>
      </c>
      <c r="E13" s="178">
        <v>0.06</v>
      </c>
      <c r="F13" s="177">
        <v>1033</v>
      </c>
      <c r="G13" s="178">
        <v>0.09</v>
      </c>
      <c r="H13" s="177">
        <v>7688</v>
      </c>
      <c r="I13" s="178">
        <v>0.07</v>
      </c>
    </row>
    <row r="14" spans="2:9" ht="12.75" hidden="1">
      <c r="B14" s="179">
        <v>7</v>
      </c>
      <c r="C14" s="136" t="s">
        <v>7</v>
      </c>
      <c r="D14" s="177">
        <v>5950</v>
      </c>
      <c r="E14" s="178">
        <v>0.06</v>
      </c>
      <c r="F14" s="136">
        <v>156</v>
      </c>
      <c r="G14" s="178">
        <v>0.01</v>
      </c>
      <c r="H14" s="177">
        <v>6106</v>
      </c>
      <c r="I14" s="178">
        <v>0.05</v>
      </c>
    </row>
    <row r="15" spans="2:9" ht="12.75" hidden="1">
      <c r="B15" s="179">
        <v>18</v>
      </c>
      <c r="C15" s="136" t="s">
        <v>207</v>
      </c>
      <c r="D15" s="177">
        <v>4291</v>
      </c>
      <c r="E15" s="178">
        <v>0.04</v>
      </c>
      <c r="F15" s="136">
        <v>765</v>
      </c>
      <c r="G15" s="178">
        <v>0.07</v>
      </c>
      <c r="H15" s="177">
        <v>5056</v>
      </c>
      <c r="I15" s="178">
        <v>0.04</v>
      </c>
    </row>
    <row r="16" spans="2:9" ht="12.75" hidden="1">
      <c r="B16" s="179">
        <v>16</v>
      </c>
      <c r="C16" s="136" t="s">
        <v>16</v>
      </c>
      <c r="D16" s="177">
        <v>4390</v>
      </c>
      <c r="E16" s="178">
        <v>0.04</v>
      </c>
      <c r="F16" s="136">
        <v>319</v>
      </c>
      <c r="G16" s="178">
        <v>0.03</v>
      </c>
      <c r="H16" s="177">
        <v>4709</v>
      </c>
      <c r="I16" s="178">
        <v>0.04</v>
      </c>
    </row>
    <row r="17" spans="2:9" ht="12.75" hidden="1">
      <c r="B17" s="179">
        <v>6</v>
      </c>
      <c r="C17" s="136" t="s">
        <v>6</v>
      </c>
      <c r="D17" s="177">
        <v>3890</v>
      </c>
      <c r="E17" s="178">
        <v>0.04</v>
      </c>
      <c r="F17" s="136">
        <v>196</v>
      </c>
      <c r="G17" s="178">
        <v>0.02</v>
      </c>
      <c r="H17" s="177">
        <v>4086</v>
      </c>
      <c r="I17" s="178">
        <v>0.04</v>
      </c>
    </row>
    <row r="18" spans="2:9" ht="12.75" hidden="1">
      <c r="B18" s="179">
        <v>1</v>
      </c>
      <c r="C18" s="136" t="s">
        <v>2</v>
      </c>
      <c r="D18" s="177">
        <v>3397</v>
      </c>
      <c r="E18" s="178">
        <v>0.03</v>
      </c>
      <c r="F18" s="136">
        <v>422</v>
      </c>
      <c r="G18" s="178">
        <v>0.04</v>
      </c>
      <c r="H18" s="177">
        <v>3819</v>
      </c>
      <c r="I18" s="178">
        <v>0.03</v>
      </c>
    </row>
    <row r="19" spans="2:9" ht="12.75" hidden="1">
      <c r="B19" s="179">
        <v>21</v>
      </c>
      <c r="C19" s="136" t="s">
        <v>274</v>
      </c>
      <c r="D19" s="177">
        <v>1770</v>
      </c>
      <c r="E19" s="178">
        <v>0.02</v>
      </c>
      <c r="F19" s="136">
        <v>262</v>
      </c>
      <c r="G19" s="178">
        <v>0.02</v>
      </c>
      <c r="H19" s="177">
        <v>2032</v>
      </c>
      <c r="I19" s="178">
        <v>0.02</v>
      </c>
    </row>
    <row r="20" spans="2:9" ht="12.75" hidden="1">
      <c r="B20" s="179">
        <v>12</v>
      </c>
      <c r="C20" s="136" t="s">
        <v>12</v>
      </c>
      <c r="D20" s="177">
        <v>1678</v>
      </c>
      <c r="E20" s="178">
        <v>0.02</v>
      </c>
      <c r="F20" s="136">
        <v>203</v>
      </c>
      <c r="G20" s="178">
        <v>0.02</v>
      </c>
      <c r="H20" s="177">
        <v>1881</v>
      </c>
      <c r="I20" s="178">
        <v>0.02</v>
      </c>
    </row>
    <row r="21" spans="2:9" ht="12.75" hidden="1">
      <c r="B21" s="179">
        <v>17</v>
      </c>
      <c r="C21" s="136" t="s">
        <v>17</v>
      </c>
      <c r="D21" s="177">
        <v>1656</v>
      </c>
      <c r="E21" s="178">
        <v>0.02</v>
      </c>
      <c r="F21" s="136">
        <v>172</v>
      </c>
      <c r="G21" s="178">
        <v>0.02</v>
      </c>
      <c r="H21" s="177">
        <v>1828</v>
      </c>
      <c r="I21" s="178">
        <v>0.02</v>
      </c>
    </row>
    <row r="22" spans="2:9" ht="12.75" hidden="1">
      <c r="B22" s="179">
        <v>4</v>
      </c>
      <c r="C22" s="136" t="s">
        <v>4</v>
      </c>
      <c r="D22" s="177">
        <v>1341</v>
      </c>
      <c r="E22" s="178">
        <v>0.01</v>
      </c>
      <c r="F22" s="136">
        <v>212</v>
      </c>
      <c r="G22" s="178">
        <v>0.02</v>
      </c>
      <c r="H22" s="177">
        <v>1553</v>
      </c>
      <c r="I22" s="178">
        <v>0.01</v>
      </c>
    </row>
    <row r="23" spans="2:9" ht="12.75" hidden="1">
      <c r="B23" s="179">
        <v>5</v>
      </c>
      <c r="C23" s="136" t="s">
        <v>5</v>
      </c>
      <c r="D23" s="177">
        <v>1105</v>
      </c>
      <c r="E23" s="178">
        <v>0.01</v>
      </c>
      <c r="F23" s="136">
        <v>156</v>
      </c>
      <c r="G23" s="178">
        <v>0.01</v>
      </c>
      <c r="H23" s="177">
        <v>1261</v>
      </c>
      <c r="I23" s="178">
        <v>0.01</v>
      </c>
    </row>
    <row r="24" spans="2:9" ht="12.75" hidden="1">
      <c r="B24" s="179">
        <v>8</v>
      </c>
      <c r="C24" s="136" t="s">
        <v>8</v>
      </c>
      <c r="D24" s="136">
        <v>665</v>
      </c>
      <c r="E24" s="178">
        <v>0.01</v>
      </c>
      <c r="F24" s="136">
        <v>51</v>
      </c>
      <c r="G24" s="178">
        <v>0</v>
      </c>
      <c r="H24" s="136">
        <v>716</v>
      </c>
      <c r="I24" s="178">
        <v>0.01</v>
      </c>
    </row>
    <row r="25" spans="2:9" ht="12.75" hidden="1">
      <c r="B25" s="179">
        <v>3</v>
      </c>
      <c r="C25" s="136" t="s">
        <v>275</v>
      </c>
      <c r="D25" s="136">
        <v>406</v>
      </c>
      <c r="E25" s="178">
        <v>0</v>
      </c>
      <c r="F25" s="136">
        <v>40</v>
      </c>
      <c r="G25" s="178">
        <v>0</v>
      </c>
      <c r="H25" s="136">
        <v>446</v>
      </c>
      <c r="I25" s="178">
        <v>0</v>
      </c>
    </row>
    <row r="26" spans="2:9" ht="12.75" hidden="1">
      <c r="B26" s="334">
        <v>15</v>
      </c>
      <c r="C26" s="322" t="s">
        <v>15</v>
      </c>
      <c r="D26" s="322">
        <v>0</v>
      </c>
      <c r="E26" s="324">
        <v>0</v>
      </c>
      <c r="F26" s="322">
        <v>0</v>
      </c>
      <c r="G26" s="324">
        <v>0</v>
      </c>
      <c r="H26" s="322">
        <v>2</v>
      </c>
      <c r="I26" s="324">
        <v>0</v>
      </c>
    </row>
    <row r="27" spans="2:17" ht="12.75">
      <c r="B27" s="521" t="s">
        <v>310</v>
      </c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</row>
    <row r="28" spans="2:17" ht="12.75">
      <c r="B28" s="417"/>
      <c r="C28" s="521" t="s">
        <v>286</v>
      </c>
      <c r="D28" s="521"/>
      <c r="E28" s="521"/>
      <c r="F28" s="521"/>
      <c r="G28" s="521"/>
      <c r="H28" s="521"/>
      <c r="I28" s="521"/>
      <c r="J28" s="417"/>
      <c r="K28" s="417"/>
      <c r="L28" s="417"/>
      <c r="M28" s="417"/>
      <c r="N28" s="417"/>
      <c r="O28" s="417"/>
      <c r="P28" s="417"/>
      <c r="Q28" s="417"/>
    </row>
    <row r="29" spans="2:9" ht="13.5" thickBot="1">
      <c r="B29" s="344"/>
      <c r="C29" s="430"/>
      <c r="D29" s="549"/>
      <c r="E29" s="549"/>
      <c r="F29" s="549"/>
      <c r="G29" s="549"/>
      <c r="H29" s="549"/>
      <c r="I29" s="549"/>
    </row>
    <row r="30" spans="2:9" ht="12.75">
      <c r="B30" s="418" t="s">
        <v>42</v>
      </c>
      <c r="C30" s="515" t="s">
        <v>209</v>
      </c>
      <c r="D30" s="518" t="s">
        <v>213</v>
      </c>
      <c r="E30" s="518"/>
      <c r="F30" s="518" t="s">
        <v>214</v>
      </c>
      <c r="G30" s="518"/>
      <c r="H30" s="518" t="s">
        <v>1</v>
      </c>
      <c r="I30" s="519"/>
    </row>
    <row r="31" spans="2:9" ht="12.75">
      <c r="B31" s="419" t="s">
        <v>43</v>
      </c>
      <c r="C31" s="547"/>
      <c r="D31" s="83" t="s">
        <v>40</v>
      </c>
      <c r="E31" s="83" t="s">
        <v>41</v>
      </c>
      <c r="F31" s="83" t="s">
        <v>40</v>
      </c>
      <c r="G31" s="83" t="s">
        <v>41</v>
      </c>
      <c r="H31" s="83" t="s">
        <v>40</v>
      </c>
      <c r="I31" s="420" t="s">
        <v>41</v>
      </c>
    </row>
    <row r="32" spans="2:12" ht="13.5" thickBot="1">
      <c r="B32" s="374" t="s">
        <v>1</v>
      </c>
      <c r="C32" s="421"/>
      <c r="D32" s="422">
        <f>SUM(D33:D51)</f>
        <v>103687</v>
      </c>
      <c r="E32" s="423">
        <f>D32/H32</f>
        <v>0.904796809689608</v>
      </c>
      <c r="F32" s="422">
        <f>SUM(F33:F51)</f>
        <v>10908</v>
      </c>
      <c r="G32" s="423">
        <f>F32/H32</f>
        <v>0.09518573784654048</v>
      </c>
      <c r="H32" s="422">
        <f>SUM(H33:H52)</f>
        <v>114597</v>
      </c>
      <c r="I32" s="423">
        <f>H32/H32</f>
        <v>1</v>
      </c>
      <c r="L32">
        <v>278142</v>
      </c>
    </row>
    <row r="33" spans="2:12" ht="12.75">
      <c r="B33" s="429" t="s">
        <v>30</v>
      </c>
      <c r="C33" s="424" t="str">
        <f>C7</f>
        <v>Enfermedades del sistema digestivo</v>
      </c>
      <c r="D33" s="425">
        <f>D7</f>
        <v>14590</v>
      </c>
      <c r="E33" s="426">
        <f>D33/H33</f>
        <v>0.8878476236840503</v>
      </c>
      <c r="F33" s="425">
        <f>F7</f>
        <v>1843</v>
      </c>
      <c r="G33" s="426">
        <f>F33/H33</f>
        <v>0.11215237631594961</v>
      </c>
      <c r="H33" s="425">
        <f>H7</f>
        <v>16433</v>
      </c>
      <c r="I33" s="427">
        <f>H33/$H$32</f>
        <v>0.14339816923654197</v>
      </c>
      <c r="L33">
        <v>163545</v>
      </c>
    </row>
    <row r="34" spans="2:12" ht="12.75">
      <c r="B34" s="384" t="s">
        <v>21</v>
      </c>
      <c r="C34" s="385" t="str">
        <f aca="true" t="shared" si="0" ref="C34:C51">C8</f>
        <v>Tumores (neoplasias)</v>
      </c>
      <c r="D34" s="401">
        <f aca="true" t="shared" si="1" ref="D34:D52">D8</f>
        <v>12052</v>
      </c>
      <c r="E34" s="402">
        <f aca="true" t="shared" si="2" ref="E34:E49">D34/H34</f>
        <v>0.910753419481599</v>
      </c>
      <c r="F34" s="401">
        <f aca="true" t="shared" si="3" ref="F34:F52">F8</f>
        <v>1181</v>
      </c>
      <c r="G34" s="402">
        <f aca="true" t="shared" si="4" ref="G34:G49">F34/H34</f>
        <v>0.08924658051840097</v>
      </c>
      <c r="H34" s="401">
        <f aca="true" t="shared" si="5" ref="H34:H52">H8</f>
        <v>13233</v>
      </c>
      <c r="I34" s="403">
        <f aca="true" t="shared" si="6" ref="I34:I52">H34/$H$32</f>
        <v>0.11547422707400717</v>
      </c>
      <c r="J34" s="80">
        <f>H34/'morbilidad mujer por prestador'!H36</f>
        <v>0.6022117047419678</v>
      </c>
      <c r="L34">
        <f>L32-L33</f>
        <v>114597</v>
      </c>
    </row>
    <row r="35" spans="2:9" ht="12.75">
      <c r="B35" s="384" t="s">
        <v>30</v>
      </c>
      <c r="C35" s="385" t="str">
        <f t="shared" si="0"/>
        <v>Enfermedades del sistema genitourinario</v>
      </c>
      <c r="D35" s="401">
        <f t="shared" si="1"/>
        <v>11888</v>
      </c>
      <c r="E35" s="402">
        <f t="shared" si="2"/>
        <v>0.9253522223087102</v>
      </c>
      <c r="F35" s="401">
        <f t="shared" si="3"/>
        <v>959</v>
      </c>
      <c r="G35" s="402">
        <f t="shared" si="4"/>
        <v>0.0746477776912898</v>
      </c>
      <c r="H35" s="401">
        <f t="shared" si="5"/>
        <v>12847</v>
      </c>
      <c r="I35" s="403">
        <f t="shared" si="6"/>
        <v>0.11210590155065141</v>
      </c>
    </row>
    <row r="36" spans="2:10" ht="12.75">
      <c r="B36" s="384" t="s">
        <v>33</v>
      </c>
      <c r="C36" s="385" t="str">
        <f t="shared" si="0"/>
        <v>Enfermedades del sistema respiratorio</v>
      </c>
      <c r="D36" s="401">
        <f t="shared" si="1"/>
        <v>10939</v>
      </c>
      <c r="E36" s="402">
        <f t="shared" si="2"/>
        <v>0.9078761722964561</v>
      </c>
      <c r="F36" s="401">
        <f t="shared" si="3"/>
        <v>1110</v>
      </c>
      <c r="G36" s="402">
        <f t="shared" si="4"/>
        <v>0.09212382770354387</v>
      </c>
      <c r="H36" s="401">
        <f t="shared" si="5"/>
        <v>12049</v>
      </c>
      <c r="I36" s="403">
        <f t="shared" si="6"/>
        <v>0.1051423684738693</v>
      </c>
      <c r="J36" s="11">
        <f>SUM(I33:I36)</f>
        <v>0.4761206663350699</v>
      </c>
    </row>
    <row r="37" spans="2:9" ht="12.75">
      <c r="B37" s="384" t="s">
        <v>38</v>
      </c>
      <c r="C37" s="385" t="str">
        <f t="shared" si="0"/>
        <v>Traumatismos, envenenamientos y causas externas</v>
      </c>
      <c r="D37" s="401">
        <f t="shared" si="1"/>
        <v>8927</v>
      </c>
      <c r="E37" s="402">
        <f t="shared" si="2"/>
        <v>0.8828998120858471</v>
      </c>
      <c r="F37" s="401">
        <f t="shared" si="3"/>
        <v>1184</v>
      </c>
      <c r="G37" s="402">
        <f t="shared" si="4"/>
        <v>0.1171001879141529</v>
      </c>
      <c r="H37" s="401">
        <f t="shared" si="5"/>
        <v>10111</v>
      </c>
      <c r="I37" s="403">
        <f t="shared" si="6"/>
        <v>0.08823093100168417</v>
      </c>
    </row>
    <row r="38" spans="2:9" ht="12.75">
      <c r="B38" s="384" t="s">
        <v>32</v>
      </c>
      <c r="C38" s="385" t="str">
        <f t="shared" si="0"/>
        <v>Enfermedades del sistema osteomuscular y del tejido conjuntivo</v>
      </c>
      <c r="D38" s="401">
        <f t="shared" si="1"/>
        <v>8097</v>
      </c>
      <c r="E38" s="402">
        <f t="shared" si="2"/>
        <v>0.9263242191968882</v>
      </c>
      <c r="F38" s="401">
        <f t="shared" si="3"/>
        <v>644</v>
      </c>
      <c r="G38" s="402">
        <f t="shared" si="4"/>
        <v>0.07367578080311177</v>
      </c>
      <c r="H38" s="401">
        <f t="shared" si="5"/>
        <v>8741</v>
      </c>
      <c r="I38" s="403">
        <f t="shared" si="6"/>
        <v>0.07627599326334895</v>
      </c>
    </row>
    <row r="39" spans="2:9" ht="12.75">
      <c r="B39" s="384" t="s">
        <v>28</v>
      </c>
      <c r="C39" s="385" t="str">
        <f t="shared" si="0"/>
        <v>Enfermedades del sistema circulatorio</v>
      </c>
      <c r="D39" s="401">
        <f t="shared" si="1"/>
        <v>6655</v>
      </c>
      <c r="E39" s="402">
        <f t="shared" si="2"/>
        <v>0.8656347554630593</v>
      </c>
      <c r="F39" s="401">
        <f t="shared" si="3"/>
        <v>1033</v>
      </c>
      <c r="G39" s="402">
        <f t="shared" si="4"/>
        <v>0.13436524453694068</v>
      </c>
      <c r="H39" s="401">
        <f t="shared" si="5"/>
        <v>7688</v>
      </c>
      <c r="I39" s="403">
        <f t="shared" si="6"/>
        <v>0.06708727104548985</v>
      </c>
    </row>
    <row r="40" spans="2:9" ht="12.75">
      <c r="B40" s="384" t="s">
        <v>26</v>
      </c>
      <c r="C40" s="385" t="str">
        <f t="shared" si="0"/>
        <v>Enfermedades del ojo y sus anexos</v>
      </c>
      <c r="D40" s="401">
        <f t="shared" si="1"/>
        <v>5950</v>
      </c>
      <c r="E40" s="402">
        <f t="shared" si="2"/>
        <v>0.974451359318703</v>
      </c>
      <c r="F40" s="401">
        <f t="shared" si="3"/>
        <v>156</v>
      </c>
      <c r="G40" s="402">
        <f t="shared" si="4"/>
        <v>0.025548640681297086</v>
      </c>
      <c r="H40" s="401">
        <f t="shared" si="5"/>
        <v>6106</v>
      </c>
      <c r="I40" s="403">
        <f t="shared" si="6"/>
        <v>0.05328237213888671</v>
      </c>
    </row>
    <row r="41" spans="2:9" ht="12.75">
      <c r="B41" s="384" t="s">
        <v>35</v>
      </c>
      <c r="C41" s="385" t="str">
        <f t="shared" si="0"/>
        <v>Síntomas, signos y hallazgos anormales clínicos y de laboratorio</v>
      </c>
      <c r="D41" s="401">
        <f t="shared" si="1"/>
        <v>4291</v>
      </c>
      <c r="E41" s="402">
        <f t="shared" si="2"/>
        <v>0.8486946202531646</v>
      </c>
      <c r="F41" s="401">
        <f t="shared" si="3"/>
        <v>765</v>
      </c>
      <c r="G41" s="402">
        <f t="shared" si="4"/>
        <v>0.15130537974683544</v>
      </c>
      <c r="H41" s="401">
        <f t="shared" si="5"/>
        <v>5056</v>
      </c>
      <c r="I41" s="403">
        <f t="shared" si="6"/>
        <v>0.044119828616804975</v>
      </c>
    </row>
    <row r="42" spans="2:15" ht="12.75">
      <c r="B42" s="384" t="s">
        <v>37</v>
      </c>
      <c r="C42" s="385" t="str">
        <f t="shared" si="0"/>
        <v>Ciertas afecciones originadas en el periodo perinatal</v>
      </c>
      <c r="D42" s="401">
        <f t="shared" si="1"/>
        <v>4390</v>
      </c>
      <c r="E42" s="402">
        <f t="shared" si="2"/>
        <v>0.9322573794860904</v>
      </c>
      <c r="F42" s="401">
        <f t="shared" si="3"/>
        <v>319</v>
      </c>
      <c r="G42" s="402">
        <f t="shared" si="4"/>
        <v>0.06774262051390953</v>
      </c>
      <c r="H42" s="401">
        <f t="shared" si="5"/>
        <v>4709</v>
      </c>
      <c r="I42" s="403">
        <f t="shared" si="6"/>
        <v>0.04109182613855511</v>
      </c>
      <c r="K42" s="11"/>
      <c r="O42" s="11"/>
    </row>
    <row r="43" spans="2:15" ht="12.75">
      <c r="B43" s="384" t="s">
        <v>25</v>
      </c>
      <c r="C43" s="385" t="str">
        <f t="shared" si="0"/>
        <v>Enfermedades del sistema nervioso</v>
      </c>
      <c r="D43" s="401">
        <f t="shared" si="1"/>
        <v>3890</v>
      </c>
      <c r="E43" s="402">
        <f t="shared" si="2"/>
        <v>0.9520313264806657</v>
      </c>
      <c r="F43" s="401">
        <f t="shared" si="3"/>
        <v>196</v>
      </c>
      <c r="G43" s="402">
        <f t="shared" si="4"/>
        <v>0.047968673519334315</v>
      </c>
      <c r="H43" s="401">
        <f t="shared" si="5"/>
        <v>4086</v>
      </c>
      <c r="I43" s="403">
        <f t="shared" si="6"/>
        <v>0.03565538364878662</v>
      </c>
      <c r="K43" s="11"/>
      <c r="O43" s="11"/>
    </row>
    <row r="44" spans="2:15" ht="12.75">
      <c r="B44" s="384" t="s">
        <v>26</v>
      </c>
      <c r="C44" s="385" t="str">
        <f t="shared" si="0"/>
        <v>Ciertas enfermedades infecciosas y parasitarias</v>
      </c>
      <c r="D44" s="401">
        <f t="shared" si="1"/>
        <v>3397</v>
      </c>
      <c r="E44" s="402">
        <f t="shared" si="2"/>
        <v>0.8894998690756742</v>
      </c>
      <c r="F44" s="401">
        <f t="shared" si="3"/>
        <v>422</v>
      </c>
      <c r="G44" s="402">
        <f t="shared" si="4"/>
        <v>0.11050013092432574</v>
      </c>
      <c r="H44" s="401">
        <f t="shared" si="5"/>
        <v>3819</v>
      </c>
      <c r="I44" s="403">
        <f t="shared" si="6"/>
        <v>0.03332547972460012</v>
      </c>
      <c r="K44" s="11"/>
      <c r="O44" s="11"/>
    </row>
    <row r="45" spans="2:15" ht="12.75">
      <c r="B45" s="384" t="s">
        <v>27</v>
      </c>
      <c r="C45" s="385" t="str">
        <f t="shared" si="0"/>
        <v>Factores que influyen en el estado de salud y contacto con servicios de salud</v>
      </c>
      <c r="D45" s="401">
        <f t="shared" si="1"/>
        <v>1770</v>
      </c>
      <c r="E45" s="402">
        <f t="shared" si="2"/>
        <v>0.8710629921259843</v>
      </c>
      <c r="F45" s="401">
        <f t="shared" si="3"/>
        <v>262</v>
      </c>
      <c r="G45" s="402">
        <f t="shared" si="4"/>
        <v>0.12893700787401574</v>
      </c>
      <c r="H45" s="401">
        <f t="shared" si="5"/>
        <v>2032</v>
      </c>
      <c r="I45" s="403">
        <f t="shared" si="6"/>
        <v>0.017731703273209595</v>
      </c>
      <c r="K45" s="11"/>
      <c r="N45">
        <v>1</v>
      </c>
      <c r="O45" s="11">
        <v>0.13</v>
      </c>
    </row>
    <row r="46" spans="2:15" ht="12.75">
      <c r="B46" s="384" t="s">
        <v>31</v>
      </c>
      <c r="C46" s="385" t="str">
        <f t="shared" si="0"/>
        <v>Enfermedades de la piel y del tejido subcutáneo</v>
      </c>
      <c r="D46" s="401">
        <f t="shared" si="1"/>
        <v>1678</v>
      </c>
      <c r="E46" s="402">
        <f t="shared" si="2"/>
        <v>0.8920786815523658</v>
      </c>
      <c r="F46" s="401">
        <f t="shared" si="3"/>
        <v>203</v>
      </c>
      <c r="G46" s="402">
        <f t="shared" si="4"/>
        <v>0.10792131844763424</v>
      </c>
      <c r="H46" s="401">
        <f t="shared" si="5"/>
        <v>1881</v>
      </c>
      <c r="I46" s="403">
        <f t="shared" si="6"/>
        <v>0.016414042252414985</v>
      </c>
      <c r="K46" s="11"/>
      <c r="M46" s="11"/>
      <c r="N46">
        <v>3</v>
      </c>
      <c r="O46" s="11">
        <v>0.38</v>
      </c>
    </row>
    <row r="47" spans="2:15" ht="12.75">
      <c r="B47" s="384" t="s">
        <v>249</v>
      </c>
      <c r="C47" s="385" t="str">
        <f t="shared" si="0"/>
        <v>Malformaciones congénitas, deformidades y anomalías cromosómicas</v>
      </c>
      <c r="D47" s="401">
        <f t="shared" si="1"/>
        <v>1656</v>
      </c>
      <c r="E47" s="402">
        <f t="shared" si="2"/>
        <v>0.9059080962800875</v>
      </c>
      <c r="F47" s="401">
        <f t="shared" si="3"/>
        <v>172</v>
      </c>
      <c r="G47" s="402">
        <f t="shared" si="4"/>
        <v>0.09409190371991247</v>
      </c>
      <c r="H47" s="401">
        <f t="shared" si="5"/>
        <v>1828</v>
      </c>
      <c r="I47" s="403">
        <f t="shared" si="6"/>
        <v>0.015951551960348004</v>
      </c>
      <c r="K47" s="11"/>
      <c r="N47">
        <v>1</v>
      </c>
      <c r="O47" s="11">
        <v>0.13</v>
      </c>
    </row>
    <row r="48" spans="2:15" ht="12.75">
      <c r="B48" s="384" t="s">
        <v>23</v>
      </c>
      <c r="C48" s="385" t="str">
        <f t="shared" si="0"/>
        <v>Enfermedades endocrinas, nutricionales y metabólicas</v>
      </c>
      <c r="D48" s="401">
        <f t="shared" si="1"/>
        <v>1341</v>
      </c>
      <c r="E48" s="402">
        <f t="shared" si="2"/>
        <v>0.8634900193174501</v>
      </c>
      <c r="F48" s="401">
        <f t="shared" si="3"/>
        <v>212</v>
      </c>
      <c r="G48" s="402">
        <f t="shared" si="4"/>
        <v>0.1365099806825499</v>
      </c>
      <c r="H48" s="401">
        <f t="shared" si="5"/>
        <v>1553</v>
      </c>
      <c r="I48" s="403">
        <f t="shared" si="6"/>
        <v>0.013551838180755168</v>
      </c>
      <c r="M48" s="11"/>
      <c r="N48">
        <v>2</v>
      </c>
      <c r="O48" s="11">
        <v>0.25</v>
      </c>
    </row>
    <row r="49" spans="2:9" ht="12.75">
      <c r="B49" s="384" t="s">
        <v>24</v>
      </c>
      <c r="C49" s="385" t="str">
        <f t="shared" si="0"/>
        <v>Trastornos mentales y del comportamiento</v>
      </c>
      <c r="D49" s="401">
        <f t="shared" si="1"/>
        <v>1105</v>
      </c>
      <c r="E49" s="402">
        <f t="shared" si="2"/>
        <v>0.8762886597938144</v>
      </c>
      <c r="F49" s="401">
        <f t="shared" si="3"/>
        <v>156</v>
      </c>
      <c r="G49" s="402">
        <f t="shared" si="4"/>
        <v>0.12371134020618557</v>
      </c>
      <c r="H49" s="401">
        <f t="shared" si="5"/>
        <v>1261</v>
      </c>
      <c r="I49" s="403">
        <f t="shared" si="6"/>
        <v>0.011003778458423869</v>
      </c>
    </row>
    <row r="50" spans="2:9" ht="12.75">
      <c r="B50" s="384" t="s">
        <v>27</v>
      </c>
      <c r="C50" s="385" t="str">
        <f t="shared" si="0"/>
        <v>Enfermedades del oido y de la apófisis mastoides</v>
      </c>
      <c r="D50" s="401">
        <f t="shared" si="1"/>
        <v>665</v>
      </c>
      <c r="E50" s="402">
        <f>D50/H50</f>
        <v>0.9287709497206704</v>
      </c>
      <c r="F50" s="401">
        <f t="shared" si="3"/>
        <v>51</v>
      </c>
      <c r="G50" s="402">
        <f>F50/H50</f>
        <v>0.0712290502793296</v>
      </c>
      <c r="H50" s="401">
        <f t="shared" si="5"/>
        <v>716</v>
      </c>
      <c r="I50" s="403">
        <f t="shared" si="6"/>
        <v>0.00624798205886716</v>
      </c>
    </row>
    <row r="51" spans="2:9" ht="12.75">
      <c r="B51" s="384" t="s">
        <v>22</v>
      </c>
      <c r="C51" s="385" t="str">
        <f t="shared" si="0"/>
        <v>Enfermedades de la sangre y de los órganos hematopoyéticos e inmuntario</v>
      </c>
      <c r="D51" s="401">
        <f t="shared" si="1"/>
        <v>406</v>
      </c>
      <c r="E51" s="402">
        <f>D51/H51</f>
        <v>0.9103139013452914</v>
      </c>
      <c r="F51" s="401">
        <f t="shared" si="3"/>
        <v>40</v>
      </c>
      <c r="G51" s="402">
        <f>F51/H51</f>
        <v>0.08968609865470852</v>
      </c>
      <c r="H51" s="401">
        <f t="shared" si="5"/>
        <v>446</v>
      </c>
      <c r="I51" s="403">
        <f t="shared" si="6"/>
        <v>0.0038918994389032873</v>
      </c>
    </row>
    <row r="52" spans="2:9" ht="13.5" thickBot="1">
      <c r="B52" s="389"/>
      <c r="C52" s="390" t="s">
        <v>254</v>
      </c>
      <c r="D52" s="404">
        <f t="shared" si="1"/>
        <v>0</v>
      </c>
      <c r="E52" s="405">
        <f>D52/H52</f>
        <v>0</v>
      </c>
      <c r="F52" s="404">
        <f t="shared" si="3"/>
        <v>0</v>
      </c>
      <c r="G52" s="405">
        <f>F52/H52</f>
        <v>0</v>
      </c>
      <c r="H52" s="404">
        <f t="shared" si="5"/>
        <v>2</v>
      </c>
      <c r="I52" s="406">
        <f t="shared" si="6"/>
        <v>1.7452463851584247E-05</v>
      </c>
    </row>
    <row r="53" spans="3:15" ht="12.75">
      <c r="C53" s="13" t="s">
        <v>251</v>
      </c>
      <c r="D53" s="8"/>
      <c r="E53" s="8"/>
      <c r="F53" s="8"/>
      <c r="G53" s="8"/>
      <c r="K53" s="11"/>
      <c r="M53" s="11"/>
      <c r="N53">
        <v>8</v>
      </c>
      <c r="O53" s="11">
        <v>1</v>
      </c>
    </row>
    <row r="54" spans="2:9" ht="12.75" hidden="1">
      <c r="B54" s="88"/>
      <c r="C54" s="14"/>
      <c r="D54" s="47"/>
      <c r="E54" s="99"/>
      <c r="F54" s="47"/>
      <c r="G54" s="99"/>
      <c r="H54" s="8">
        <f>SUM(H33:H52)</f>
        <v>114597</v>
      </c>
      <c r="I54" s="80">
        <f>SUM(I33:I52)</f>
        <v>1</v>
      </c>
    </row>
    <row r="55" spans="3:10" ht="12.75" hidden="1">
      <c r="C55" s="257" t="s">
        <v>278</v>
      </c>
      <c r="J55" s="8"/>
    </row>
    <row r="56" spans="2:13" ht="12.75" hidden="1">
      <c r="B56" s="15"/>
      <c r="C56" s="1"/>
      <c r="D56" s="1" t="s">
        <v>44</v>
      </c>
      <c r="E56" s="1" t="s">
        <v>44</v>
      </c>
      <c r="F56" s="1" t="s">
        <v>44</v>
      </c>
      <c r="G56" s="1" t="s">
        <v>44</v>
      </c>
      <c r="H56" s="1" t="s">
        <v>44</v>
      </c>
      <c r="I56" s="1" t="s">
        <v>44</v>
      </c>
      <c r="J56" s="1" t="s">
        <v>238</v>
      </c>
      <c r="K56" s="1" t="s">
        <v>238</v>
      </c>
      <c r="L56" s="1" t="s">
        <v>238</v>
      </c>
      <c r="M56" s="1" t="s">
        <v>238</v>
      </c>
    </row>
    <row r="57" spans="2:13" ht="12.75" hidden="1">
      <c r="B57" s="15"/>
      <c r="C57" s="1"/>
      <c r="D57" s="1" t="s">
        <v>256</v>
      </c>
      <c r="E57" s="1" t="s">
        <v>256</v>
      </c>
      <c r="F57" s="1" t="s">
        <v>257</v>
      </c>
      <c r="G57" s="1" t="s">
        <v>257</v>
      </c>
      <c r="H57" s="1" t="s">
        <v>1</v>
      </c>
      <c r="I57" s="1" t="s">
        <v>1</v>
      </c>
      <c r="J57" s="1" t="s">
        <v>256</v>
      </c>
      <c r="K57" s="1" t="s">
        <v>256</v>
      </c>
      <c r="L57" s="1" t="s">
        <v>1</v>
      </c>
      <c r="M57" s="1" t="s">
        <v>1</v>
      </c>
    </row>
    <row r="58" spans="2:13" ht="12.75" hidden="1">
      <c r="B58" s="15"/>
      <c r="C58" s="1"/>
      <c r="D58" s="1" t="s">
        <v>54</v>
      </c>
      <c r="E58" s="1" t="s">
        <v>239</v>
      </c>
      <c r="F58" s="1" t="s">
        <v>54</v>
      </c>
      <c r="G58" s="1" t="s">
        <v>239</v>
      </c>
      <c r="H58" s="1" t="s">
        <v>54</v>
      </c>
      <c r="I58" s="1" t="s">
        <v>239</v>
      </c>
      <c r="J58" s="1" t="s">
        <v>54</v>
      </c>
      <c r="K58" s="1" t="s">
        <v>239</v>
      </c>
      <c r="L58" s="1" t="s">
        <v>54</v>
      </c>
      <c r="M58" s="1" t="s">
        <v>239</v>
      </c>
    </row>
    <row r="59" spans="2:13" ht="12.75" hidden="1">
      <c r="B59" s="15">
        <v>1</v>
      </c>
      <c r="C59" s="1" t="s">
        <v>2</v>
      </c>
      <c r="D59" s="2">
        <v>3397</v>
      </c>
      <c r="E59" s="3">
        <v>0.03</v>
      </c>
      <c r="F59" s="1">
        <v>422</v>
      </c>
      <c r="G59" s="3">
        <v>0.04</v>
      </c>
      <c r="H59" s="2">
        <v>3819</v>
      </c>
      <c r="I59" s="3">
        <v>0.03</v>
      </c>
      <c r="J59" s="1"/>
      <c r="K59" s="1"/>
      <c r="L59" s="1"/>
      <c r="M59" s="1"/>
    </row>
    <row r="60" spans="2:13" ht="12.75" hidden="1">
      <c r="B60" s="15">
        <v>2</v>
      </c>
      <c r="C60" s="1" t="s">
        <v>3</v>
      </c>
      <c r="D60" s="2">
        <v>12052</v>
      </c>
      <c r="E60" s="3">
        <v>0.12</v>
      </c>
      <c r="F60" s="2">
        <v>1181</v>
      </c>
      <c r="G60" s="3">
        <v>0.11</v>
      </c>
      <c r="H60" s="2">
        <v>13233</v>
      </c>
      <c r="I60" s="3">
        <v>0.12</v>
      </c>
      <c r="J60" s="1"/>
      <c r="K60" s="1"/>
      <c r="L60" s="1"/>
      <c r="M60" s="1"/>
    </row>
    <row r="61" spans="2:13" ht="12.75" hidden="1">
      <c r="B61" s="15">
        <v>3</v>
      </c>
      <c r="C61" s="1" t="s">
        <v>237</v>
      </c>
      <c r="D61" s="1">
        <v>406</v>
      </c>
      <c r="E61" s="3">
        <v>0</v>
      </c>
      <c r="F61" s="1">
        <v>40</v>
      </c>
      <c r="G61" s="3">
        <v>0</v>
      </c>
      <c r="H61" s="1">
        <v>446</v>
      </c>
      <c r="I61" s="3">
        <v>0</v>
      </c>
      <c r="J61" s="1"/>
      <c r="K61" s="1"/>
      <c r="L61" s="1"/>
      <c r="M61" s="1"/>
    </row>
    <row r="62" spans="2:13" ht="12.75" hidden="1">
      <c r="B62" s="15">
        <v>4</v>
      </c>
      <c r="C62" s="1" t="s">
        <v>4</v>
      </c>
      <c r="D62" s="2">
        <v>1341</v>
      </c>
      <c r="E62" s="3">
        <v>0.01</v>
      </c>
      <c r="F62" s="1">
        <v>212</v>
      </c>
      <c r="G62" s="3">
        <v>0.02</v>
      </c>
      <c r="H62" s="2">
        <v>1553</v>
      </c>
      <c r="I62" s="3">
        <v>0.01</v>
      </c>
      <c r="J62" s="1"/>
      <c r="K62" s="1"/>
      <c r="L62" s="1"/>
      <c r="M62" s="1"/>
    </row>
    <row r="63" spans="2:13" ht="12.75" hidden="1">
      <c r="B63" s="15">
        <v>5</v>
      </c>
      <c r="C63" s="1" t="s">
        <v>5</v>
      </c>
      <c r="D63" s="2">
        <v>1105</v>
      </c>
      <c r="E63" s="3">
        <v>0.01</v>
      </c>
      <c r="F63" s="1">
        <v>156</v>
      </c>
      <c r="G63" s="3">
        <v>0.01</v>
      </c>
      <c r="H63" s="2">
        <v>1261</v>
      </c>
      <c r="I63" s="3">
        <v>0.01</v>
      </c>
      <c r="J63" s="1"/>
      <c r="K63" s="1"/>
      <c r="L63" s="1"/>
      <c r="M63" s="1"/>
    </row>
    <row r="64" spans="2:13" ht="12.75" hidden="1">
      <c r="B64" s="15">
        <v>6</v>
      </c>
      <c r="C64" s="1" t="s">
        <v>6</v>
      </c>
      <c r="D64" s="2">
        <v>3890</v>
      </c>
      <c r="E64" s="3">
        <v>0.04</v>
      </c>
      <c r="F64" s="1">
        <v>196</v>
      </c>
      <c r="G64" s="3">
        <v>0.02</v>
      </c>
      <c r="H64" s="2">
        <v>4086</v>
      </c>
      <c r="I64" s="3">
        <v>0.04</v>
      </c>
      <c r="J64" s="1"/>
      <c r="K64" s="1"/>
      <c r="L64" s="1"/>
      <c r="M64" s="1"/>
    </row>
    <row r="65" spans="2:13" ht="12.75" hidden="1">
      <c r="B65" s="15">
        <v>7</v>
      </c>
      <c r="C65" s="1" t="s">
        <v>7</v>
      </c>
      <c r="D65" s="2">
        <v>5950</v>
      </c>
      <c r="E65" s="3">
        <v>0.06</v>
      </c>
      <c r="F65" s="1">
        <v>156</v>
      </c>
      <c r="G65" s="3">
        <v>0.01</v>
      </c>
      <c r="H65" s="2">
        <v>6106</v>
      </c>
      <c r="I65" s="3">
        <v>0.05</v>
      </c>
      <c r="J65" s="1"/>
      <c r="K65" s="1"/>
      <c r="L65" s="1"/>
      <c r="M65" s="1"/>
    </row>
    <row r="66" spans="2:13" ht="12.75" hidden="1">
      <c r="B66" s="15">
        <v>8</v>
      </c>
      <c r="C66" s="1" t="s">
        <v>8</v>
      </c>
      <c r="D66" s="1">
        <v>665</v>
      </c>
      <c r="E66" s="3">
        <v>0.01</v>
      </c>
      <c r="F66" s="1">
        <v>51</v>
      </c>
      <c r="G66" s="3">
        <v>0</v>
      </c>
      <c r="H66" s="1">
        <v>716</v>
      </c>
      <c r="I66" s="3">
        <v>0.01</v>
      </c>
      <c r="J66" s="1"/>
      <c r="K66" s="1"/>
      <c r="L66" s="1"/>
      <c r="M66" s="1"/>
    </row>
    <row r="67" spans="2:13" ht="12.75" hidden="1">
      <c r="B67" s="15">
        <v>9</v>
      </c>
      <c r="C67" s="1" t="s">
        <v>9</v>
      </c>
      <c r="D67" s="2">
        <v>6655</v>
      </c>
      <c r="E67" s="3">
        <v>0.06</v>
      </c>
      <c r="F67" s="2">
        <v>1033</v>
      </c>
      <c r="G67" s="3">
        <v>0.09</v>
      </c>
      <c r="H67" s="2">
        <v>7688</v>
      </c>
      <c r="I67" s="3">
        <v>0.07</v>
      </c>
      <c r="J67" s="1"/>
      <c r="K67" s="1"/>
      <c r="L67" s="1"/>
      <c r="M67" s="1"/>
    </row>
    <row r="68" spans="2:13" ht="12.75" hidden="1">
      <c r="B68" s="15">
        <v>10</v>
      </c>
      <c r="C68" s="1" t="s">
        <v>10</v>
      </c>
      <c r="D68" s="2">
        <v>10939</v>
      </c>
      <c r="E68" s="3">
        <v>0.11</v>
      </c>
      <c r="F68" s="2">
        <v>1110</v>
      </c>
      <c r="G68" s="3">
        <v>0.1</v>
      </c>
      <c r="H68" s="2">
        <v>12049</v>
      </c>
      <c r="I68" s="3">
        <v>0.1</v>
      </c>
      <c r="J68" s="1"/>
      <c r="K68" s="1"/>
      <c r="L68" s="1"/>
      <c r="M68" s="1"/>
    </row>
    <row r="69" spans="2:13" ht="12.75" hidden="1">
      <c r="B69" s="15">
        <v>11</v>
      </c>
      <c r="C69" s="1" t="s">
        <v>11</v>
      </c>
      <c r="D69" s="2">
        <v>14590</v>
      </c>
      <c r="E69" s="3">
        <v>0.14</v>
      </c>
      <c r="F69" s="2">
        <v>1843</v>
      </c>
      <c r="G69" s="3">
        <v>0.17</v>
      </c>
      <c r="H69" s="2">
        <v>16433</v>
      </c>
      <c r="I69" s="3">
        <v>0.14</v>
      </c>
      <c r="J69" s="1"/>
      <c r="K69" s="1"/>
      <c r="L69" s="1"/>
      <c r="M69" s="1"/>
    </row>
    <row r="70" spans="2:13" ht="12.75" hidden="1">
      <c r="B70" s="15">
        <v>12</v>
      </c>
      <c r="C70" s="1" t="s">
        <v>12</v>
      </c>
      <c r="D70" s="2">
        <v>1678</v>
      </c>
      <c r="E70" s="3">
        <v>0.02</v>
      </c>
      <c r="F70" s="1">
        <v>203</v>
      </c>
      <c r="G70" s="3">
        <v>0.02</v>
      </c>
      <c r="H70" s="2">
        <v>1881</v>
      </c>
      <c r="I70" s="3">
        <v>0.02</v>
      </c>
      <c r="J70" s="1"/>
      <c r="K70" s="1"/>
      <c r="L70" s="1"/>
      <c r="M70" s="1"/>
    </row>
    <row r="71" spans="2:13" ht="12.75" hidden="1">
      <c r="B71" s="15">
        <v>13</v>
      </c>
      <c r="C71" s="1" t="s">
        <v>13</v>
      </c>
      <c r="D71" s="2">
        <v>8097</v>
      </c>
      <c r="E71" s="3">
        <v>0.08</v>
      </c>
      <c r="F71" s="1">
        <v>644</v>
      </c>
      <c r="G71" s="3">
        <v>0.06</v>
      </c>
      <c r="H71" s="2">
        <v>8741</v>
      </c>
      <c r="I71" s="3">
        <v>0.08</v>
      </c>
      <c r="J71" s="1"/>
      <c r="K71" s="1"/>
      <c r="L71" s="1"/>
      <c r="M71" s="1"/>
    </row>
    <row r="72" spans="2:13" ht="12.75" hidden="1">
      <c r="B72" s="15">
        <v>14</v>
      </c>
      <c r="C72" s="1" t="s">
        <v>14</v>
      </c>
      <c r="D72" s="2">
        <v>11888</v>
      </c>
      <c r="E72" s="3">
        <v>0.11</v>
      </c>
      <c r="F72" s="1">
        <v>959</v>
      </c>
      <c r="G72" s="3">
        <v>0.09</v>
      </c>
      <c r="H72" s="2">
        <v>12847</v>
      </c>
      <c r="I72" s="3">
        <v>0.11</v>
      </c>
      <c r="J72" s="1"/>
      <c r="K72" s="1"/>
      <c r="L72" s="1"/>
      <c r="M72" s="1"/>
    </row>
    <row r="73" spans="2:13" ht="12.75" hidden="1">
      <c r="B73" s="15">
        <v>15</v>
      </c>
      <c r="C73" s="1" t="s">
        <v>15</v>
      </c>
      <c r="D73" s="1">
        <v>167</v>
      </c>
      <c r="E73" s="3">
        <v>0</v>
      </c>
      <c r="F73" s="1">
        <v>37</v>
      </c>
      <c r="G73" s="3">
        <v>0</v>
      </c>
      <c r="H73" s="1">
        <v>204</v>
      </c>
      <c r="I73" s="3">
        <v>0</v>
      </c>
      <c r="J73" s="1"/>
      <c r="K73" s="1"/>
      <c r="L73" s="1"/>
      <c r="M73" s="1"/>
    </row>
    <row r="74" spans="2:13" ht="12.75" hidden="1">
      <c r="B74" s="15">
        <v>16</v>
      </c>
      <c r="C74" s="1" t="s">
        <v>16</v>
      </c>
      <c r="D74" s="2">
        <v>4390</v>
      </c>
      <c r="E74" s="3">
        <v>0.04</v>
      </c>
      <c r="F74" s="1">
        <v>319</v>
      </c>
      <c r="G74" s="3">
        <v>0.03</v>
      </c>
      <c r="H74" s="2">
        <v>4709</v>
      </c>
      <c r="I74" s="3">
        <v>0.04</v>
      </c>
      <c r="J74" s="1">
        <v>2</v>
      </c>
      <c r="K74" s="3">
        <v>1</v>
      </c>
      <c r="L74" s="1">
        <v>2</v>
      </c>
      <c r="M74" s="3">
        <v>1</v>
      </c>
    </row>
    <row r="75" spans="2:13" ht="12.75" hidden="1">
      <c r="B75" s="15">
        <v>17</v>
      </c>
      <c r="C75" s="1" t="s">
        <v>17</v>
      </c>
      <c r="D75" s="2">
        <v>1656</v>
      </c>
      <c r="E75" s="3">
        <v>0.02</v>
      </c>
      <c r="F75" s="1">
        <v>172</v>
      </c>
      <c r="G75" s="3">
        <v>0.02</v>
      </c>
      <c r="H75" s="2">
        <v>1828</v>
      </c>
      <c r="I75" s="3">
        <v>0.02</v>
      </c>
      <c r="J75" s="1"/>
      <c r="K75" s="1"/>
      <c r="L75" s="1"/>
      <c r="M75" s="1"/>
    </row>
    <row r="76" spans="2:13" ht="12.75" hidden="1">
      <c r="B76" s="15">
        <v>18</v>
      </c>
      <c r="C76" s="1" t="s">
        <v>233</v>
      </c>
      <c r="D76" s="2">
        <v>4291</v>
      </c>
      <c r="E76" s="3">
        <v>0.04</v>
      </c>
      <c r="F76" s="1">
        <v>765</v>
      </c>
      <c r="G76" s="3">
        <v>0.07</v>
      </c>
      <c r="H76" s="2">
        <v>5056</v>
      </c>
      <c r="I76" s="3">
        <v>0.04</v>
      </c>
      <c r="J76" s="1"/>
      <c r="K76" s="1"/>
      <c r="L76" s="1"/>
      <c r="M76" s="1"/>
    </row>
    <row r="77" spans="2:13" ht="12.75" hidden="1">
      <c r="B77" s="15">
        <v>19</v>
      </c>
      <c r="C77" s="1" t="s">
        <v>18</v>
      </c>
      <c r="D77" s="2">
        <v>8927</v>
      </c>
      <c r="E77" s="3">
        <v>0.09</v>
      </c>
      <c r="F77" s="2">
        <v>1184</v>
      </c>
      <c r="G77" s="3">
        <v>0.11</v>
      </c>
      <c r="H77" s="2">
        <v>10111</v>
      </c>
      <c r="I77" s="3">
        <v>0.09</v>
      </c>
      <c r="J77" s="1"/>
      <c r="K77" s="1"/>
      <c r="L77" s="1"/>
      <c r="M77" s="1"/>
    </row>
    <row r="78" spans="2:13" ht="12.75" hidden="1">
      <c r="B78" s="15">
        <v>21</v>
      </c>
      <c r="C78" s="1" t="s">
        <v>19</v>
      </c>
      <c r="D78" s="2">
        <v>1770</v>
      </c>
      <c r="E78" s="3">
        <v>0.02</v>
      </c>
      <c r="F78" s="1">
        <v>262</v>
      </c>
      <c r="G78" s="3">
        <v>0.02</v>
      </c>
      <c r="H78" s="2">
        <v>2032</v>
      </c>
      <c r="I78" s="3">
        <v>0.02</v>
      </c>
      <c r="J78" s="1"/>
      <c r="K78" s="1"/>
      <c r="L78" s="1"/>
      <c r="M78" s="1"/>
    </row>
    <row r="79" spans="2:13" ht="12.75" hidden="1">
      <c r="B79" s="15" t="s">
        <v>1</v>
      </c>
      <c r="C79" s="1" t="s">
        <v>1</v>
      </c>
      <c r="D79" s="2">
        <v>103854</v>
      </c>
      <c r="E79" s="3">
        <v>1</v>
      </c>
      <c r="F79" s="2">
        <v>10945</v>
      </c>
      <c r="G79" s="3">
        <v>1</v>
      </c>
      <c r="H79" s="2">
        <v>114799</v>
      </c>
      <c r="I79" s="3">
        <v>1</v>
      </c>
      <c r="J79" s="1">
        <v>2</v>
      </c>
      <c r="K79" s="3">
        <v>1</v>
      </c>
      <c r="L79" s="1">
        <v>2</v>
      </c>
      <c r="M79" s="3">
        <v>1</v>
      </c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mergeCells count="12">
    <mergeCell ref="C1:I1"/>
    <mergeCell ref="H3:I3"/>
    <mergeCell ref="D3:E3"/>
    <mergeCell ref="C28:I28"/>
    <mergeCell ref="B27:Q27"/>
    <mergeCell ref="C30:C31"/>
    <mergeCell ref="F3:G3"/>
    <mergeCell ref="D29:I29"/>
    <mergeCell ref="D2:I2"/>
    <mergeCell ref="D30:E30"/>
    <mergeCell ref="F30:G30"/>
    <mergeCell ref="H30:I3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2" r:id="rId1"/>
  <ignoredErrors>
    <ignoredError sqref="G33:G52 E33:E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4"/>
  <sheetViews>
    <sheetView showGridLines="0" zoomScale="75" zoomScaleNormal="75" workbookViewId="0" topLeftCell="A27">
      <selection activeCell="B27" sqref="B27:Q54"/>
    </sheetView>
  </sheetViews>
  <sheetFormatPr defaultColWidth="11.421875" defaultRowHeight="12.75"/>
  <cols>
    <col min="2" max="2" width="10.28125" style="78" customWidth="1"/>
    <col min="3" max="3" width="61.7109375" style="0" customWidth="1"/>
    <col min="4" max="4" width="6.8515625" style="0" customWidth="1"/>
    <col min="5" max="5" width="8.28125" style="0" customWidth="1"/>
    <col min="6" max="6" width="6.57421875" style="0" customWidth="1"/>
    <col min="7" max="7" width="5.7109375" style="0" customWidth="1"/>
    <col min="8" max="8" width="7.8515625" style="0" customWidth="1"/>
    <col min="9" max="9" width="5.7109375" style="0" customWidth="1"/>
    <col min="10" max="10" width="7.851562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57421875" style="0" customWidth="1"/>
    <col min="15" max="15" width="5.7109375" style="0" customWidth="1"/>
    <col min="16" max="16" width="7.8515625" style="0" customWidth="1"/>
    <col min="17" max="17" width="5.7109375" style="0" customWidth="1"/>
    <col min="18" max="22" width="0" style="0" hidden="1" customWidth="1"/>
  </cols>
  <sheetData>
    <row r="1" ht="12.75" hidden="1">
      <c r="C1" s="81" t="s">
        <v>283</v>
      </c>
    </row>
    <row r="2" spans="3:17" ht="13.5" hidden="1" thickBot="1">
      <c r="C2" s="21" t="s">
        <v>52</v>
      </c>
      <c r="D2" s="554" t="s">
        <v>44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spans="2:17" ht="12.75" hidden="1">
      <c r="B3" s="86" t="s">
        <v>42</v>
      </c>
      <c r="C3" s="20" t="s">
        <v>209</v>
      </c>
      <c r="D3" s="555" t="s">
        <v>215</v>
      </c>
      <c r="E3" s="555"/>
      <c r="F3" s="508" t="s">
        <v>48</v>
      </c>
      <c r="G3" s="508"/>
      <c r="H3" s="509" t="s">
        <v>49</v>
      </c>
      <c r="I3" s="509"/>
      <c r="J3" s="507" t="s">
        <v>45</v>
      </c>
      <c r="K3" s="507"/>
      <c r="L3" s="507" t="s">
        <v>46</v>
      </c>
      <c r="M3" s="507"/>
      <c r="N3" s="507" t="s">
        <v>47</v>
      </c>
      <c r="O3" s="507"/>
      <c r="P3" s="510" t="s">
        <v>1</v>
      </c>
      <c r="Q3" s="511"/>
    </row>
    <row r="4" spans="2:17" ht="12.75" hidden="1">
      <c r="B4" s="272" t="s">
        <v>43</v>
      </c>
      <c r="C4" s="273"/>
      <c r="D4" s="253"/>
      <c r="E4" s="253" t="s">
        <v>41</v>
      </c>
      <c r="F4" s="253"/>
      <c r="G4" s="253" t="s">
        <v>41</v>
      </c>
      <c r="H4" s="253"/>
      <c r="I4" s="253" t="s">
        <v>41</v>
      </c>
      <c r="J4" s="253"/>
      <c r="K4" s="253" t="s">
        <v>41</v>
      </c>
      <c r="L4" s="253"/>
      <c r="M4" s="253" t="s">
        <v>41</v>
      </c>
      <c r="N4" s="253"/>
      <c r="O4" s="253" t="s">
        <v>41</v>
      </c>
      <c r="P4" s="253"/>
      <c r="Q4" s="274" t="s">
        <v>41</v>
      </c>
    </row>
    <row r="5" spans="2:17" ht="12.75" hidden="1">
      <c r="B5" s="179"/>
      <c r="C5" s="136"/>
      <c r="D5" s="136" t="s">
        <v>54</v>
      </c>
      <c r="E5" s="136" t="s">
        <v>239</v>
      </c>
      <c r="F5" s="136" t="s">
        <v>54</v>
      </c>
      <c r="G5" s="136" t="s">
        <v>239</v>
      </c>
      <c r="H5" s="136" t="s">
        <v>54</v>
      </c>
      <c r="I5" s="136" t="s">
        <v>239</v>
      </c>
      <c r="J5" s="136" t="s">
        <v>54</v>
      </c>
      <c r="K5" s="136" t="s">
        <v>239</v>
      </c>
      <c r="L5" s="136" t="s">
        <v>54</v>
      </c>
      <c r="M5" s="136" t="s">
        <v>239</v>
      </c>
      <c r="N5" s="136" t="s">
        <v>54</v>
      </c>
      <c r="O5" s="136" t="s">
        <v>239</v>
      </c>
      <c r="P5" s="136" t="s">
        <v>54</v>
      </c>
      <c r="Q5" s="136" t="s">
        <v>239</v>
      </c>
    </row>
    <row r="6" spans="2:17" ht="12.75" hidden="1">
      <c r="B6" s="179" t="s">
        <v>1</v>
      </c>
      <c r="C6" s="136" t="s">
        <v>1</v>
      </c>
      <c r="D6" s="177">
        <f>SUM(D7:D26)</f>
        <v>8119</v>
      </c>
      <c r="E6" s="182">
        <f aca="true" t="shared" si="0" ref="E6:Q6">SUM(E7:E26)</f>
        <v>0.9885547303056131</v>
      </c>
      <c r="F6" s="177">
        <f t="shared" si="0"/>
        <v>9691</v>
      </c>
      <c r="G6" s="182">
        <f t="shared" si="0"/>
        <v>0.9984545641871009</v>
      </c>
      <c r="H6" s="177">
        <f t="shared" si="0"/>
        <v>13211</v>
      </c>
      <c r="I6" s="182">
        <f t="shared" si="0"/>
        <v>0.9989413988657845</v>
      </c>
      <c r="J6" s="177">
        <f t="shared" si="0"/>
        <v>41136</v>
      </c>
      <c r="K6" s="182">
        <f t="shared" si="0"/>
        <v>0.9986890021849963</v>
      </c>
      <c r="L6" s="177">
        <f t="shared" si="0"/>
        <v>29767</v>
      </c>
      <c r="M6" s="182">
        <f t="shared" si="0"/>
        <v>0.9993285661530198</v>
      </c>
      <c r="N6" s="177">
        <f t="shared" si="0"/>
        <v>12671</v>
      </c>
      <c r="O6" s="182">
        <f t="shared" si="0"/>
        <v>0.9994478624388705</v>
      </c>
      <c r="P6" s="177">
        <f>SUM(P7:P26)</f>
        <v>114597</v>
      </c>
      <c r="Q6" s="182">
        <f t="shared" si="0"/>
        <v>0.998240402790965</v>
      </c>
    </row>
    <row r="7" spans="2:17" ht="12.75" hidden="1">
      <c r="B7" s="179">
        <v>11</v>
      </c>
      <c r="C7" s="136" t="s">
        <v>11</v>
      </c>
      <c r="D7" s="136">
        <v>389</v>
      </c>
      <c r="E7" s="178">
        <f aca="true" t="shared" si="1" ref="E7:E26">D7/$D$84</f>
        <v>0.047363935224643855</v>
      </c>
      <c r="F7" s="136">
        <v>712</v>
      </c>
      <c r="G7" s="178">
        <f aca="true" t="shared" si="2" ref="G7:G26">F7/$F$84</f>
        <v>0.07335668658561714</v>
      </c>
      <c r="H7" s="177">
        <v>2109</v>
      </c>
      <c r="I7" s="178">
        <f aca="true" t="shared" si="3" ref="I7:I26">H7/$H$84</f>
        <v>0.15947069943289224</v>
      </c>
      <c r="J7" s="177">
        <v>7052</v>
      </c>
      <c r="K7" s="178">
        <f aca="true" t="shared" si="4" ref="K7:K26">J7/$J$84</f>
        <v>0.17120660354454964</v>
      </c>
      <c r="L7" s="177">
        <v>4781</v>
      </c>
      <c r="M7" s="178">
        <f aca="true" t="shared" si="5" ref="M7:M26">L7/$L$84</f>
        <v>0.16050626112062308</v>
      </c>
      <c r="N7" s="177">
        <v>1390</v>
      </c>
      <c r="O7" s="178">
        <f aca="true" t="shared" si="6" ref="O7:O26">N7/$N$84</f>
        <v>0.1096387442814324</v>
      </c>
      <c r="P7" s="177">
        <v>16433</v>
      </c>
      <c r="Q7" s="178">
        <f aca="true" t="shared" si="7" ref="Q7:Q26">P7/$P$84</f>
        <v>0.14314584621817264</v>
      </c>
    </row>
    <row r="8" spans="2:17" ht="12.75" hidden="1">
      <c r="B8" s="179">
        <v>2</v>
      </c>
      <c r="C8" s="136" t="s">
        <v>3</v>
      </c>
      <c r="D8" s="136">
        <v>40</v>
      </c>
      <c r="E8" s="178">
        <f t="shared" si="1"/>
        <v>0.004870327529526361</v>
      </c>
      <c r="F8" s="136">
        <v>489</v>
      </c>
      <c r="G8" s="178">
        <f t="shared" si="2"/>
        <v>0.05038120750051515</v>
      </c>
      <c r="H8" s="136">
        <v>671</v>
      </c>
      <c r="I8" s="178">
        <f t="shared" si="3"/>
        <v>0.050737240075614365</v>
      </c>
      <c r="J8" s="177">
        <v>3240</v>
      </c>
      <c r="K8" s="178">
        <f t="shared" si="4"/>
        <v>0.0786598689002185</v>
      </c>
      <c r="L8" s="177">
        <v>5456</v>
      </c>
      <c r="M8" s="178">
        <f t="shared" si="5"/>
        <v>0.18316715345620574</v>
      </c>
      <c r="N8" s="177">
        <v>3337</v>
      </c>
      <c r="O8" s="178">
        <f t="shared" si="6"/>
        <v>0.26321186306988487</v>
      </c>
      <c r="P8" s="177">
        <v>13233</v>
      </c>
      <c r="Q8" s="178">
        <f t="shared" si="7"/>
        <v>0.11527103894633228</v>
      </c>
    </row>
    <row r="9" spans="2:17" ht="12.75" hidden="1">
      <c r="B9" s="179">
        <v>14</v>
      </c>
      <c r="C9" s="136" t="s">
        <v>14</v>
      </c>
      <c r="D9" s="136">
        <v>291</v>
      </c>
      <c r="E9" s="178">
        <f t="shared" si="1"/>
        <v>0.035431632777304274</v>
      </c>
      <c r="F9" s="177">
        <v>1223</v>
      </c>
      <c r="G9" s="178">
        <f t="shared" si="2"/>
        <v>0.1260045332783845</v>
      </c>
      <c r="H9" s="177">
        <v>1877</v>
      </c>
      <c r="I9" s="178">
        <f t="shared" si="3"/>
        <v>0.1419281663516068</v>
      </c>
      <c r="J9" s="177">
        <v>4619</v>
      </c>
      <c r="K9" s="178">
        <f t="shared" si="4"/>
        <v>0.11213886865744113</v>
      </c>
      <c r="L9" s="177">
        <v>3295</v>
      </c>
      <c r="M9" s="178">
        <f t="shared" si="5"/>
        <v>0.11061872628999228</v>
      </c>
      <c r="N9" s="177">
        <v>1542</v>
      </c>
      <c r="O9" s="178">
        <f t="shared" si="6"/>
        <v>0.1216280170373876</v>
      </c>
      <c r="P9" s="177">
        <v>12847</v>
      </c>
      <c r="Q9" s="178">
        <f t="shared" si="7"/>
        <v>0.11190864031916654</v>
      </c>
    </row>
    <row r="10" spans="2:17" ht="12.75" hidden="1">
      <c r="B10" s="179">
        <v>10</v>
      </c>
      <c r="C10" s="136" t="s">
        <v>10</v>
      </c>
      <c r="D10" s="136">
        <v>963</v>
      </c>
      <c r="E10" s="178">
        <f t="shared" si="1"/>
        <v>0.11725313527334713</v>
      </c>
      <c r="F10" s="177">
        <v>3344</v>
      </c>
      <c r="G10" s="178">
        <f t="shared" si="2"/>
        <v>0.3445291572223367</v>
      </c>
      <c r="H10" s="177">
        <v>2775</v>
      </c>
      <c r="I10" s="178">
        <f t="shared" si="3"/>
        <v>0.20982986767485823</v>
      </c>
      <c r="J10" s="177">
        <v>3082</v>
      </c>
      <c r="K10" s="178">
        <f t="shared" si="4"/>
        <v>0.07482398640446711</v>
      </c>
      <c r="L10" s="177">
        <v>1102</v>
      </c>
      <c r="M10" s="178">
        <f t="shared" si="5"/>
        <v>0.03699600496861047</v>
      </c>
      <c r="N10" s="136">
        <v>783</v>
      </c>
      <c r="O10" s="178">
        <f t="shared" si="6"/>
        <v>0.061760530052058685</v>
      </c>
      <c r="P10" s="177">
        <v>12049</v>
      </c>
      <c r="Q10" s="178">
        <f t="shared" si="7"/>
        <v>0.10495736025575135</v>
      </c>
    </row>
    <row r="11" spans="2:17" ht="12.75" hidden="1">
      <c r="B11" s="179">
        <v>19</v>
      </c>
      <c r="C11" s="136" t="s">
        <v>255</v>
      </c>
      <c r="D11" s="136">
        <v>81</v>
      </c>
      <c r="E11" s="178">
        <f t="shared" si="1"/>
        <v>0.009862413247290881</v>
      </c>
      <c r="F11" s="136">
        <v>979</v>
      </c>
      <c r="G11" s="178">
        <f t="shared" si="2"/>
        <v>0.10086544405522357</v>
      </c>
      <c r="H11" s="177">
        <v>1790</v>
      </c>
      <c r="I11" s="178">
        <f t="shared" si="3"/>
        <v>0.13534971644612476</v>
      </c>
      <c r="J11" s="177">
        <v>5182</v>
      </c>
      <c r="K11" s="178">
        <f t="shared" si="4"/>
        <v>0.12580723476571984</v>
      </c>
      <c r="L11" s="177">
        <v>1644</v>
      </c>
      <c r="M11" s="178">
        <f t="shared" si="5"/>
        <v>0.0551918622217746</v>
      </c>
      <c r="N11" s="136">
        <v>435</v>
      </c>
      <c r="O11" s="178">
        <f t="shared" si="6"/>
        <v>0.034311405584477046</v>
      </c>
      <c r="P11" s="177">
        <v>10111</v>
      </c>
      <c r="Q11" s="178">
        <f t="shared" si="7"/>
        <v>0.08807568010174305</v>
      </c>
    </row>
    <row r="12" spans="2:17" ht="12.75" hidden="1">
      <c r="B12" s="179">
        <v>13</v>
      </c>
      <c r="C12" s="136" t="s">
        <v>13</v>
      </c>
      <c r="D12" s="136">
        <v>13</v>
      </c>
      <c r="E12" s="178">
        <f t="shared" si="1"/>
        <v>0.0015828564470960673</v>
      </c>
      <c r="F12" s="136">
        <v>96</v>
      </c>
      <c r="G12" s="178">
        <f t="shared" si="2"/>
        <v>0.00989078920255512</v>
      </c>
      <c r="H12" s="136">
        <v>315</v>
      </c>
      <c r="I12" s="178">
        <f t="shared" si="3"/>
        <v>0.023818525519848772</v>
      </c>
      <c r="J12" s="177">
        <v>4532</v>
      </c>
      <c r="K12" s="178">
        <f t="shared" si="4"/>
        <v>0.11002670551104637</v>
      </c>
      <c r="L12" s="177">
        <v>3164</v>
      </c>
      <c r="M12" s="178">
        <f t="shared" si="5"/>
        <v>0.1062208345922718</v>
      </c>
      <c r="N12" s="136">
        <v>621</v>
      </c>
      <c r="O12" s="178">
        <f t="shared" si="6"/>
        <v>0.04898248935163275</v>
      </c>
      <c r="P12" s="177">
        <v>8741</v>
      </c>
      <c r="Q12" s="178">
        <f t="shared" si="7"/>
        <v>0.0761417782384864</v>
      </c>
    </row>
    <row r="13" spans="2:17" ht="12.75" hidden="1">
      <c r="B13" s="179">
        <v>9</v>
      </c>
      <c r="C13" s="136" t="s">
        <v>9</v>
      </c>
      <c r="D13" s="136">
        <v>37</v>
      </c>
      <c r="E13" s="178">
        <f t="shared" si="1"/>
        <v>0.004505052964811884</v>
      </c>
      <c r="F13" s="136">
        <v>51</v>
      </c>
      <c r="G13" s="178">
        <f t="shared" si="2"/>
        <v>0.005254481763857408</v>
      </c>
      <c r="H13" s="136">
        <v>178</v>
      </c>
      <c r="I13" s="178">
        <f t="shared" si="3"/>
        <v>0.013459357277882798</v>
      </c>
      <c r="J13" s="177">
        <v>2101</v>
      </c>
      <c r="K13" s="178">
        <f t="shared" si="4"/>
        <v>0.05100752609856762</v>
      </c>
      <c r="L13" s="177">
        <v>3449</v>
      </c>
      <c r="M13" s="178">
        <f t="shared" si="5"/>
        <v>0.11578876691174002</v>
      </c>
      <c r="N13" s="177">
        <v>1872</v>
      </c>
      <c r="O13" s="178">
        <f t="shared" si="6"/>
        <v>0.1476573592049219</v>
      </c>
      <c r="P13" s="177">
        <v>7688</v>
      </c>
      <c r="Q13" s="178">
        <f t="shared" si="7"/>
        <v>0.06696922447059643</v>
      </c>
    </row>
    <row r="14" spans="2:17" ht="12.75" hidden="1">
      <c r="B14" s="179">
        <v>7</v>
      </c>
      <c r="C14" s="136" t="s">
        <v>7</v>
      </c>
      <c r="D14" s="136">
        <v>21</v>
      </c>
      <c r="E14" s="178">
        <f t="shared" si="1"/>
        <v>0.0025569219530013395</v>
      </c>
      <c r="F14" s="136">
        <v>120</v>
      </c>
      <c r="G14" s="178">
        <f t="shared" si="2"/>
        <v>0.012363486503193901</v>
      </c>
      <c r="H14" s="136">
        <v>129</v>
      </c>
      <c r="I14" s="178">
        <f t="shared" si="3"/>
        <v>0.009754253308128544</v>
      </c>
      <c r="J14" s="177">
        <v>3307</v>
      </c>
      <c r="K14" s="178">
        <f t="shared" si="4"/>
        <v>0.08028647730031561</v>
      </c>
      <c r="L14" s="177">
        <v>1690</v>
      </c>
      <c r="M14" s="178">
        <f t="shared" si="5"/>
        <v>0.05673616006982912</v>
      </c>
      <c r="N14" s="136">
        <v>839</v>
      </c>
      <c r="O14" s="178">
        <f t="shared" si="6"/>
        <v>0.06617763054109481</v>
      </c>
      <c r="P14" s="177">
        <v>6106</v>
      </c>
      <c r="Q14" s="178">
        <f t="shared" si="7"/>
        <v>0.05318861662558036</v>
      </c>
    </row>
    <row r="15" spans="2:17" ht="12.75" hidden="1">
      <c r="B15" s="179">
        <v>18</v>
      </c>
      <c r="C15" s="136" t="s">
        <v>207</v>
      </c>
      <c r="D15" s="136">
        <v>256</v>
      </c>
      <c r="E15" s="178">
        <f t="shared" si="1"/>
        <v>0.031170096188968707</v>
      </c>
      <c r="F15" s="136">
        <v>579</v>
      </c>
      <c r="G15" s="178">
        <f t="shared" si="2"/>
        <v>0.05965382237791057</v>
      </c>
      <c r="H15" s="136">
        <v>741</v>
      </c>
      <c r="I15" s="178">
        <f t="shared" si="3"/>
        <v>0.056030245746691874</v>
      </c>
      <c r="J15" s="177">
        <v>1750</v>
      </c>
      <c r="K15" s="178">
        <f t="shared" si="4"/>
        <v>0.04248604030104394</v>
      </c>
      <c r="L15" s="177">
        <v>1174</v>
      </c>
      <c r="M15" s="178">
        <f t="shared" si="5"/>
        <v>0.039413166817739285</v>
      </c>
      <c r="N15" s="136">
        <v>556</v>
      </c>
      <c r="O15" s="178">
        <f t="shared" si="6"/>
        <v>0.04385549771257296</v>
      </c>
      <c r="P15" s="177">
        <v>5056</v>
      </c>
      <c r="Q15" s="178">
        <f t="shared" si="7"/>
        <v>0.044042195489507746</v>
      </c>
    </row>
    <row r="16" spans="2:17" ht="12.75" hidden="1">
      <c r="B16" s="179">
        <v>16</v>
      </c>
      <c r="C16" s="136" t="s">
        <v>16</v>
      </c>
      <c r="D16" s="177">
        <v>4560</v>
      </c>
      <c r="E16" s="178">
        <f t="shared" si="1"/>
        <v>0.5552173383660051</v>
      </c>
      <c r="F16" s="136">
        <v>38</v>
      </c>
      <c r="G16" s="178">
        <f t="shared" si="2"/>
        <v>0.003915104059344735</v>
      </c>
      <c r="H16" s="136">
        <v>16</v>
      </c>
      <c r="I16" s="178">
        <f t="shared" si="3"/>
        <v>0.0012098298676748581</v>
      </c>
      <c r="J16" s="136">
        <v>48</v>
      </c>
      <c r="K16" s="178">
        <f t="shared" si="4"/>
        <v>0.001165331391114348</v>
      </c>
      <c r="L16" s="136">
        <v>28</v>
      </c>
      <c r="M16" s="178">
        <f t="shared" si="5"/>
        <v>0.0009400073857723167</v>
      </c>
      <c r="N16" s="136">
        <v>19</v>
      </c>
      <c r="O16" s="178">
        <f t="shared" si="6"/>
        <v>0.0014986590944943998</v>
      </c>
      <c r="P16" s="177">
        <v>4709</v>
      </c>
      <c r="Q16" s="178">
        <f t="shared" si="7"/>
        <v>0.04101952107596756</v>
      </c>
    </row>
    <row r="17" spans="2:17" ht="12.75" hidden="1">
      <c r="B17" s="179">
        <v>6</v>
      </c>
      <c r="C17" s="136" t="s">
        <v>6</v>
      </c>
      <c r="D17" s="136">
        <v>95</v>
      </c>
      <c r="E17" s="178">
        <f t="shared" si="1"/>
        <v>0.011567027882625107</v>
      </c>
      <c r="F17" s="136">
        <v>147</v>
      </c>
      <c r="G17" s="178">
        <f t="shared" si="2"/>
        <v>0.015145270966412529</v>
      </c>
      <c r="H17" s="136">
        <v>347</v>
      </c>
      <c r="I17" s="178">
        <f t="shared" si="3"/>
        <v>0.026238185255198488</v>
      </c>
      <c r="J17" s="177">
        <v>1697</v>
      </c>
      <c r="K17" s="178">
        <f t="shared" si="4"/>
        <v>0.041199320223355186</v>
      </c>
      <c r="L17" s="177">
        <v>1447</v>
      </c>
      <c r="M17" s="178">
        <f t="shared" si="5"/>
        <v>0.04857823882901937</v>
      </c>
      <c r="N17" s="136">
        <v>353</v>
      </c>
      <c r="O17" s="178">
        <f t="shared" si="6"/>
        <v>0.027843508439817005</v>
      </c>
      <c r="P17" s="177">
        <v>4086</v>
      </c>
      <c r="Q17" s="178">
        <f t="shared" si="7"/>
        <v>0.035592644535231144</v>
      </c>
    </row>
    <row r="18" spans="2:17" ht="12.75" hidden="1">
      <c r="B18" s="179">
        <v>1</v>
      </c>
      <c r="C18" s="136" t="s">
        <v>2</v>
      </c>
      <c r="D18" s="136">
        <v>347</v>
      </c>
      <c r="E18" s="178">
        <f t="shared" si="1"/>
        <v>0.04225009131864118</v>
      </c>
      <c r="F18" s="136">
        <v>931</v>
      </c>
      <c r="G18" s="178">
        <f t="shared" si="2"/>
        <v>0.09592004945394601</v>
      </c>
      <c r="H18" s="136">
        <v>770</v>
      </c>
      <c r="I18" s="178">
        <f t="shared" si="3"/>
        <v>0.05822306238185255</v>
      </c>
      <c r="J18" s="177">
        <v>1096</v>
      </c>
      <c r="K18" s="178">
        <f t="shared" si="4"/>
        <v>0.02660840009711095</v>
      </c>
      <c r="L18" s="136">
        <v>495</v>
      </c>
      <c r="M18" s="178">
        <f t="shared" si="5"/>
        <v>0.0166179877127606</v>
      </c>
      <c r="N18" s="136">
        <v>180</v>
      </c>
      <c r="O18" s="178">
        <f t="shared" si="6"/>
        <v>0.01419782300047326</v>
      </c>
      <c r="P18" s="177">
        <v>3819</v>
      </c>
      <c r="Q18" s="178">
        <f t="shared" si="7"/>
        <v>0.033266840303486964</v>
      </c>
    </row>
    <row r="19" spans="2:17" ht="12.75" hidden="1">
      <c r="B19" s="179">
        <v>21</v>
      </c>
      <c r="C19" s="136" t="s">
        <v>274</v>
      </c>
      <c r="D19" s="136">
        <v>486</v>
      </c>
      <c r="E19" s="178">
        <f t="shared" si="1"/>
        <v>0.05917447948374528</v>
      </c>
      <c r="F19" s="136">
        <v>190</v>
      </c>
      <c r="G19" s="178">
        <f t="shared" si="2"/>
        <v>0.019575520296723676</v>
      </c>
      <c r="H19" s="136">
        <v>257</v>
      </c>
      <c r="I19" s="178">
        <f t="shared" si="3"/>
        <v>0.01943289224952741</v>
      </c>
      <c r="J19" s="136">
        <v>572</v>
      </c>
      <c r="K19" s="178">
        <f t="shared" si="4"/>
        <v>0.013886865744112648</v>
      </c>
      <c r="L19" s="136">
        <v>406</v>
      </c>
      <c r="M19" s="178">
        <f t="shared" si="5"/>
        <v>0.013630107093698593</v>
      </c>
      <c r="N19" s="136">
        <v>121</v>
      </c>
      <c r="O19" s="178">
        <f t="shared" si="6"/>
        <v>0.009544092128095915</v>
      </c>
      <c r="P19" s="177">
        <v>2032</v>
      </c>
      <c r="Q19" s="178">
        <f t="shared" si="7"/>
        <v>0.01770050261761862</v>
      </c>
    </row>
    <row r="20" spans="2:17" ht="12.75" hidden="1">
      <c r="B20" s="179">
        <v>12</v>
      </c>
      <c r="C20" s="136" t="s">
        <v>12</v>
      </c>
      <c r="D20" s="136">
        <v>35</v>
      </c>
      <c r="E20" s="178">
        <f t="shared" si="1"/>
        <v>0.004261536588335566</v>
      </c>
      <c r="F20" s="136">
        <v>131</v>
      </c>
      <c r="G20" s="178">
        <f t="shared" si="2"/>
        <v>0.013496806099320009</v>
      </c>
      <c r="H20" s="136">
        <v>274</v>
      </c>
      <c r="I20" s="178">
        <f t="shared" si="3"/>
        <v>0.020718336483931947</v>
      </c>
      <c r="J20" s="136">
        <v>936</v>
      </c>
      <c r="K20" s="178">
        <f t="shared" si="4"/>
        <v>0.02272396212672979</v>
      </c>
      <c r="L20" s="136">
        <v>368</v>
      </c>
      <c r="M20" s="178">
        <f t="shared" si="5"/>
        <v>0.012354382784436164</v>
      </c>
      <c r="N20" s="136">
        <v>137</v>
      </c>
      <c r="O20" s="178">
        <f t="shared" si="6"/>
        <v>0.010806120839249093</v>
      </c>
      <c r="P20" s="177">
        <v>1881</v>
      </c>
      <c r="Q20" s="178">
        <f t="shared" si="7"/>
        <v>0.016385160149478654</v>
      </c>
    </row>
    <row r="21" spans="2:17" ht="12.75" hidden="1">
      <c r="B21" s="179">
        <v>17</v>
      </c>
      <c r="C21" s="136" t="s">
        <v>17</v>
      </c>
      <c r="D21" s="136">
        <v>250</v>
      </c>
      <c r="E21" s="178">
        <f t="shared" si="1"/>
        <v>0.030439547059539752</v>
      </c>
      <c r="F21" s="136">
        <v>428</v>
      </c>
      <c r="G21" s="178">
        <f t="shared" si="2"/>
        <v>0.04409643519472491</v>
      </c>
      <c r="H21" s="136">
        <v>505</v>
      </c>
      <c r="I21" s="178">
        <f t="shared" si="3"/>
        <v>0.038185255198487714</v>
      </c>
      <c r="J21" s="136">
        <v>367</v>
      </c>
      <c r="K21" s="178">
        <f t="shared" si="4"/>
        <v>0.008909929594561787</v>
      </c>
      <c r="L21" s="136">
        <v>199</v>
      </c>
      <c r="M21" s="178">
        <f t="shared" si="5"/>
        <v>0.006680766777453251</v>
      </c>
      <c r="N21" s="136">
        <v>79</v>
      </c>
      <c r="O21" s="178">
        <f t="shared" si="6"/>
        <v>0.00623126676131882</v>
      </c>
      <c r="P21" s="177">
        <v>1828</v>
      </c>
      <c r="Q21" s="178">
        <f t="shared" si="7"/>
        <v>0.015923483654038798</v>
      </c>
    </row>
    <row r="22" spans="2:17" ht="12.75" hidden="1">
      <c r="B22" s="179">
        <v>4</v>
      </c>
      <c r="C22" s="136" t="s">
        <v>4</v>
      </c>
      <c r="D22" s="136">
        <v>232</v>
      </c>
      <c r="E22" s="178">
        <f t="shared" si="1"/>
        <v>0.028247899671252893</v>
      </c>
      <c r="F22" s="136">
        <v>50</v>
      </c>
      <c r="G22" s="178">
        <f t="shared" si="2"/>
        <v>0.005151452709664125</v>
      </c>
      <c r="H22" s="136">
        <v>110</v>
      </c>
      <c r="I22" s="178">
        <f t="shared" si="3"/>
        <v>0.00831758034026465</v>
      </c>
      <c r="J22" s="136">
        <v>487</v>
      </c>
      <c r="K22" s="178">
        <f t="shared" si="4"/>
        <v>0.011823258072347657</v>
      </c>
      <c r="L22" s="136">
        <v>459</v>
      </c>
      <c r="M22" s="178">
        <f t="shared" si="5"/>
        <v>0.015409406788196193</v>
      </c>
      <c r="N22" s="136">
        <v>215</v>
      </c>
      <c r="O22" s="178">
        <f t="shared" si="6"/>
        <v>0.01695851080612084</v>
      </c>
      <c r="P22" s="177">
        <v>1553</v>
      </c>
      <c r="Q22" s="178">
        <f t="shared" si="7"/>
        <v>0.013527992404115018</v>
      </c>
    </row>
    <row r="23" spans="2:17" ht="12.75" hidden="1">
      <c r="B23" s="179">
        <v>5</v>
      </c>
      <c r="C23" s="136" t="s">
        <v>5</v>
      </c>
      <c r="D23" s="136"/>
      <c r="E23" s="178">
        <f t="shared" si="1"/>
        <v>0</v>
      </c>
      <c r="F23" s="136">
        <v>19</v>
      </c>
      <c r="G23" s="178">
        <f t="shared" si="2"/>
        <v>0.0019575520296723674</v>
      </c>
      <c r="H23" s="136">
        <v>44</v>
      </c>
      <c r="I23" s="178">
        <f t="shared" si="3"/>
        <v>0.0033270321361058603</v>
      </c>
      <c r="J23" s="136">
        <v>775</v>
      </c>
      <c r="K23" s="178">
        <f t="shared" si="4"/>
        <v>0.018815246419033746</v>
      </c>
      <c r="L23" s="136">
        <v>369</v>
      </c>
      <c r="M23" s="178">
        <f t="shared" si="5"/>
        <v>0.012387954476785175</v>
      </c>
      <c r="N23" s="136">
        <v>54</v>
      </c>
      <c r="O23" s="178">
        <f t="shared" si="6"/>
        <v>0.004259346900141978</v>
      </c>
      <c r="P23" s="177">
        <v>1261</v>
      </c>
      <c r="Q23" s="178">
        <f t="shared" si="7"/>
        <v>0.010984416240559586</v>
      </c>
    </row>
    <row r="24" spans="2:17" ht="12.75" hidden="1">
      <c r="B24" s="179">
        <v>8</v>
      </c>
      <c r="C24" s="136" t="s">
        <v>8</v>
      </c>
      <c r="D24" s="136">
        <v>10</v>
      </c>
      <c r="E24" s="178">
        <f t="shared" si="1"/>
        <v>0.0012175818823815902</v>
      </c>
      <c r="F24" s="136">
        <v>104</v>
      </c>
      <c r="G24" s="178">
        <f t="shared" si="2"/>
        <v>0.01071502163610138</v>
      </c>
      <c r="H24" s="136">
        <v>174</v>
      </c>
      <c r="I24" s="178">
        <f t="shared" si="3"/>
        <v>0.013156899810964084</v>
      </c>
      <c r="J24" s="136">
        <v>204</v>
      </c>
      <c r="K24" s="178">
        <f t="shared" si="4"/>
        <v>0.004952658412235979</v>
      </c>
      <c r="L24" s="136">
        <v>167</v>
      </c>
      <c r="M24" s="178">
        <f t="shared" si="5"/>
        <v>0.00560647262228489</v>
      </c>
      <c r="N24" s="136">
        <v>57</v>
      </c>
      <c r="O24" s="178">
        <f t="shared" si="6"/>
        <v>0.0044959772834831995</v>
      </c>
      <c r="P24" s="136">
        <v>716</v>
      </c>
      <c r="Q24" s="178">
        <f t="shared" si="7"/>
        <v>0.006236988127074278</v>
      </c>
    </row>
    <row r="25" spans="2:17" ht="12.75" hidden="1">
      <c r="B25" s="179">
        <v>3</v>
      </c>
      <c r="C25" s="136" t="s">
        <v>275</v>
      </c>
      <c r="D25" s="136">
        <v>13</v>
      </c>
      <c r="E25" s="178">
        <f t="shared" si="1"/>
        <v>0.0015828564470960673</v>
      </c>
      <c r="F25" s="136">
        <v>60</v>
      </c>
      <c r="G25" s="178">
        <f t="shared" si="2"/>
        <v>0.006181743251596951</v>
      </c>
      <c r="H25" s="136">
        <v>129</v>
      </c>
      <c r="I25" s="178">
        <f t="shared" si="3"/>
        <v>0.009754253308128544</v>
      </c>
      <c r="J25" s="136">
        <v>89</v>
      </c>
      <c r="K25" s="178">
        <f t="shared" si="4"/>
        <v>0.0021607186210245207</v>
      </c>
      <c r="L25" s="136">
        <v>74</v>
      </c>
      <c r="M25" s="178">
        <f t="shared" si="5"/>
        <v>0.0024843052338268373</v>
      </c>
      <c r="N25" s="136">
        <v>81</v>
      </c>
      <c r="O25" s="178">
        <f t="shared" si="6"/>
        <v>0.006389020350212968</v>
      </c>
      <c r="P25" s="136">
        <v>446</v>
      </c>
      <c r="Q25" s="178">
        <f t="shared" si="7"/>
        <v>0.0038850512635127486</v>
      </c>
    </row>
    <row r="26" spans="2:17" ht="12.75" hidden="1">
      <c r="B26" s="334">
        <v>15</v>
      </c>
      <c r="C26" s="322" t="s">
        <v>15</v>
      </c>
      <c r="D26" s="322">
        <v>0</v>
      </c>
      <c r="E26" s="324">
        <f t="shared" si="1"/>
        <v>0</v>
      </c>
      <c r="F26" s="322">
        <v>0</v>
      </c>
      <c r="G26" s="324">
        <f t="shared" si="2"/>
        <v>0</v>
      </c>
      <c r="H26" s="322">
        <v>0</v>
      </c>
      <c r="I26" s="324">
        <f t="shared" si="3"/>
        <v>0</v>
      </c>
      <c r="J26" s="322">
        <v>0</v>
      </c>
      <c r="K26" s="324">
        <f t="shared" si="4"/>
        <v>0</v>
      </c>
      <c r="L26" s="322">
        <v>0</v>
      </c>
      <c r="M26" s="324">
        <f t="shared" si="5"/>
        <v>0</v>
      </c>
      <c r="N26" s="322">
        <v>0</v>
      </c>
      <c r="O26" s="324">
        <f t="shared" si="6"/>
        <v>0</v>
      </c>
      <c r="P26" s="322">
        <v>2</v>
      </c>
      <c r="Q26" s="324">
        <f t="shared" si="7"/>
        <v>1.7421754544900216E-05</v>
      </c>
    </row>
    <row r="27" spans="2:17" ht="12.75">
      <c r="B27" s="521" t="s">
        <v>311</v>
      </c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</row>
    <row r="28" spans="2:17" ht="15">
      <c r="B28" s="431"/>
      <c r="C28" s="506" t="s">
        <v>312</v>
      </c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</row>
    <row r="29" spans="2:4" ht="13.5" thickBot="1">
      <c r="B29" s="124"/>
      <c r="C29" s="13"/>
      <c r="D29" s="13"/>
    </row>
    <row r="30" spans="2:17" ht="13.5" thickBot="1">
      <c r="B30" s="542" t="s">
        <v>42</v>
      </c>
      <c r="C30" s="544" t="s">
        <v>209</v>
      </c>
      <c r="D30" s="550" t="s">
        <v>44</v>
      </c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</row>
    <row r="31" spans="2:17" ht="12.75">
      <c r="B31" s="543"/>
      <c r="C31" s="545"/>
      <c r="D31" s="551" t="s">
        <v>215</v>
      </c>
      <c r="E31" s="552"/>
      <c r="F31" s="513" t="s">
        <v>48</v>
      </c>
      <c r="G31" s="513"/>
      <c r="H31" s="514" t="s">
        <v>49</v>
      </c>
      <c r="I31" s="514"/>
      <c r="J31" s="518" t="s">
        <v>45</v>
      </c>
      <c r="K31" s="518"/>
      <c r="L31" s="518" t="s">
        <v>46</v>
      </c>
      <c r="M31" s="518"/>
      <c r="N31" s="518" t="s">
        <v>47</v>
      </c>
      <c r="O31" s="518"/>
      <c r="P31" s="519" t="s">
        <v>1</v>
      </c>
      <c r="Q31" s="553"/>
    </row>
    <row r="32" spans="2:18" ht="12.75">
      <c r="B32" s="432" t="s">
        <v>43</v>
      </c>
      <c r="C32" s="545"/>
      <c r="D32" s="100"/>
      <c r="E32" s="101" t="s">
        <v>41</v>
      </c>
      <c r="F32" s="101"/>
      <c r="G32" s="101" t="s">
        <v>41</v>
      </c>
      <c r="H32" s="101"/>
      <c r="I32" s="101" t="s">
        <v>41</v>
      </c>
      <c r="J32" s="101"/>
      <c r="K32" s="101" t="s">
        <v>41</v>
      </c>
      <c r="L32" s="101"/>
      <c r="M32" s="101" t="s">
        <v>41</v>
      </c>
      <c r="N32" s="101"/>
      <c r="O32" s="101" t="s">
        <v>41</v>
      </c>
      <c r="P32" s="101"/>
      <c r="Q32" s="433" t="s">
        <v>41</v>
      </c>
      <c r="R32" s="8">
        <f>P53</f>
        <v>2</v>
      </c>
    </row>
    <row r="33" spans="2:19" ht="13.5" thickBot="1">
      <c r="B33" s="375" t="s">
        <v>1</v>
      </c>
      <c r="C33" s="84"/>
      <c r="D33" s="121">
        <f>SUM(D34:D53)</f>
        <v>8119</v>
      </c>
      <c r="E33" s="434">
        <f aca="true" t="shared" si="8" ref="E33:P33">SUM(E34:E53)</f>
        <v>1</v>
      </c>
      <c r="F33" s="121">
        <f t="shared" si="8"/>
        <v>9691</v>
      </c>
      <c r="G33" s="434">
        <f t="shared" si="8"/>
        <v>1.0000000000000002</v>
      </c>
      <c r="H33" s="121">
        <f t="shared" si="8"/>
        <v>13211</v>
      </c>
      <c r="I33" s="434">
        <f t="shared" si="8"/>
        <v>0.9999999999999999</v>
      </c>
      <c r="J33" s="121">
        <f t="shared" si="8"/>
        <v>41136</v>
      </c>
      <c r="K33" s="434">
        <f t="shared" si="8"/>
        <v>1</v>
      </c>
      <c r="L33" s="121">
        <f t="shared" si="8"/>
        <v>29767</v>
      </c>
      <c r="M33" s="434">
        <f t="shared" si="8"/>
        <v>1.0000000000000002</v>
      </c>
      <c r="N33" s="121">
        <f t="shared" si="8"/>
        <v>12671</v>
      </c>
      <c r="O33" s="434">
        <f t="shared" si="8"/>
        <v>1</v>
      </c>
      <c r="P33" s="121">
        <f t="shared" si="8"/>
        <v>114597</v>
      </c>
      <c r="Q33" s="435">
        <f>SUM(Q34:Q53)</f>
        <v>1</v>
      </c>
      <c r="R33" s="8">
        <f>D33+F33+H33+J33+L33+N33</f>
        <v>114595</v>
      </c>
      <c r="S33" s="335">
        <f>R32+R33</f>
        <v>114597</v>
      </c>
    </row>
    <row r="34" spans="2:17" ht="12.75">
      <c r="B34" s="429" t="s">
        <v>30</v>
      </c>
      <c r="C34" s="424" t="str">
        <f>C7</f>
        <v>Enfermedades del sistema digestivo</v>
      </c>
      <c r="D34" s="425">
        <f>D7</f>
        <v>389</v>
      </c>
      <c r="E34" s="426">
        <f>D34/$D$33</f>
        <v>0.04791230447099396</v>
      </c>
      <c r="F34" s="425">
        <f>F7</f>
        <v>712</v>
      </c>
      <c r="G34" s="426">
        <f aca="true" t="shared" si="9" ref="G34:G53">F34/$F$33</f>
        <v>0.07347023011041172</v>
      </c>
      <c r="H34" s="425">
        <f>H7</f>
        <v>2109</v>
      </c>
      <c r="I34" s="426">
        <f aca="true" t="shared" si="10" ref="I34:I53">H34/$H$33</f>
        <v>0.15963969419423207</v>
      </c>
      <c r="J34" s="425">
        <f>J7</f>
        <v>7052</v>
      </c>
      <c r="K34" s="426">
        <f aca="true" t="shared" si="11" ref="K34:K53">J34/$J$33</f>
        <v>0.17143134966938933</v>
      </c>
      <c r="L34" s="425">
        <f>L7</f>
        <v>4781</v>
      </c>
      <c r="M34" s="426">
        <f aca="true" t="shared" si="12" ref="M34:M53">L34/$L$33</f>
        <v>0.16061410286558941</v>
      </c>
      <c r="N34" s="425">
        <f>N7</f>
        <v>1390</v>
      </c>
      <c r="O34" s="426">
        <f aca="true" t="shared" si="13" ref="O34:O53">N34/$N$33</f>
        <v>0.10969931339278668</v>
      </c>
      <c r="P34" s="425">
        <f>P7</f>
        <v>16433</v>
      </c>
      <c r="Q34" s="427">
        <f>P34/$P$33</f>
        <v>0.14339816923654197</v>
      </c>
    </row>
    <row r="35" spans="2:17" ht="12.75">
      <c r="B35" s="384" t="s">
        <v>21</v>
      </c>
      <c r="C35" s="385" t="str">
        <f aca="true" t="shared" si="14" ref="C35:C52">C8</f>
        <v>Tumores (neoplasias)</v>
      </c>
      <c r="D35" s="401">
        <f aca="true" t="shared" si="15" ref="D35:D53">D8</f>
        <v>40</v>
      </c>
      <c r="E35" s="402">
        <f aca="true" t="shared" si="16" ref="E35:E53">D35/$D$33</f>
        <v>0.004926715112698608</v>
      </c>
      <c r="F35" s="401">
        <f aca="true" t="shared" si="17" ref="F35:F53">F8</f>
        <v>489</v>
      </c>
      <c r="G35" s="402">
        <f t="shared" si="9"/>
        <v>0.050459188938190076</v>
      </c>
      <c r="H35" s="401">
        <f aca="true" t="shared" si="18" ref="H35:H53">H8</f>
        <v>671</v>
      </c>
      <c r="I35" s="402">
        <f t="shared" si="10"/>
        <v>0.0507910074937552</v>
      </c>
      <c r="J35" s="401">
        <f aca="true" t="shared" si="19" ref="J35:J53">J8</f>
        <v>3240</v>
      </c>
      <c r="K35" s="402">
        <f t="shared" si="11"/>
        <v>0.07876312718786464</v>
      </c>
      <c r="L35" s="401">
        <f aca="true" t="shared" si="20" ref="L35:L53">L8</f>
        <v>5456</v>
      </c>
      <c r="M35" s="402">
        <f t="shared" si="12"/>
        <v>0.18329022071421372</v>
      </c>
      <c r="N35" s="401">
        <f aca="true" t="shared" si="21" ref="N35:N53">N8</f>
        <v>3337</v>
      </c>
      <c r="O35" s="402">
        <f t="shared" si="13"/>
        <v>0.26335727251203533</v>
      </c>
      <c r="P35" s="401">
        <f aca="true" t="shared" si="22" ref="P35:P53">P8</f>
        <v>13233</v>
      </c>
      <c r="Q35" s="403">
        <f aca="true" t="shared" si="23" ref="Q35:Q53">P35/$P$33</f>
        <v>0.11547422707400717</v>
      </c>
    </row>
    <row r="36" spans="2:17" ht="12.75">
      <c r="B36" s="384" t="s">
        <v>29</v>
      </c>
      <c r="C36" s="385" t="str">
        <f t="shared" si="14"/>
        <v>Enfermedades del sistema genitourinario</v>
      </c>
      <c r="D36" s="401">
        <f t="shared" si="15"/>
        <v>291</v>
      </c>
      <c r="E36" s="402">
        <f t="shared" si="16"/>
        <v>0.035841852444882374</v>
      </c>
      <c r="F36" s="401">
        <f t="shared" si="17"/>
        <v>1223</v>
      </c>
      <c r="G36" s="402">
        <f t="shared" si="9"/>
        <v>0.12619956660819318</v>
      </c>
      <c r="H36" s="401">
        <f t="shared" si="18"/>
        <v>1877</v>
      </c>
      <c r="I36" s="402">
        <f t="shared" si="10"/>
        <v>0.14207857088789644</v>
      </c>
      <c r="J36" s="401">
        <f t="shared" si="19"/>
        <v>4619</v>
      </c>
      <c r="K36" s="402">
        <f t="shared" si="11"/>
        <v>0.11228607545702061</v>
      </c>
      <c r="L36" s="401">
        <f t="shared" si="20"/>
        <v>3295</v>
      </c>
      <c r="M36" s="402">
        <f t="shared" si="12"/>
        <v>0.11069304934995129</v>
      </c>
      <c r="N36" s="401">
        <f t="shared" si="21"/>
        <v>1542</v>
      </c>
      <c r="O36" s="402">
        <f t="shared" si="13"/>
        <v>0.12169520953358062</v>
      </c>
      <c r="P36" s="401">
        <f t="shared" si="22"/>
        <v>12847</v>
      </c>
      <c r="Q36" s="403">
        <f t="shared" si="23"/>
        <v>0.11210590155065141</v>
      </c>
    </row>
    <row r="37" spans="2:17" ht="12.75">
      <c r="B37" s="384" t="s">
        <v>33</v>
      </c>
      <c r="C37" s="385" t="str">
        <f t="shared" si="14"/>
        <v>Enfermedades del sistema respiratorio</v>
      </c>
      <c r="D37" s="401">
        <f t="shared" si="15"/>
        <v>963</v>
      </c>
      <c r="E37" s="402">
        <f t="shared" si="16"/>
        <v>0.118610666338219</v>
      </c>
      <c r="F37" s="401">
        <f t="shared" si="17"/>
        <v>3344</v>
      </c>
      <c r="G37" s="402">
        <f t="shared" si="9"/>
        <v>0.34506242905788875</v>
      </c>
      <c r="H37" s="401">
        <f t="shared" si="18"/>
        <v>2775</v>
      </c>
      <c r="I37" s="402">
        <f t="shared" si="10"/>
        <v>0.21005222920293695</v>
      </c>
      <c r="J37" s="401">
        <f t="shared" si="19"/>
        <v>3082</v>
      </c>
      <c r="K37" s="402">
        <f t="shared" si="11"/>
        <v>0.0749222092570984</v>
      </c>
      <c r="L37" s="401">
        <f t="shared" si="20"/>
        <v>1102</v>
      </c>
      <c r="M37" s="402">
        <f t="shared" si="12"/>
        <v>0.03702086202842073</v>
      </c>
      <c r="N37" s="401">
        <f t="shared" si="21"/>
        <v>783</v>
      </c>
      <c r="O37" s="402">
        <f t="shared" si="13"/>
        <v>0.06179464919895825</v>
      </c>
      <c r="P37" s="401">
        <f t="shared" si="22"/>
        <v>12049</v>
      </c>
      <c r="Q37" s="403">
        <f t="shared" si="23"/>
        <v>0.1051423684738693</v>
      </c>
    </row>
    <row r="38" spans="2:17" ht="12.75">
      <c r="B38" s="384" t="s">
        <v>38</v>
      </c>
      <c r="C38" s="385" t="str">
        <f t="shared" si="14"/>
        <v>Traumatismos, envenenamientos y causas externas</v>
      </c>
      <c r="D38" s="401">
        <f t="shared" si="15"/>
        <v>81</v>
      </c>
      <c r="E38" s="402">
        <f t="shared" si="16"/>
        <v>0.009976598103214681</v>
      </c>
      <c r="F38" s="401">
        <f t="shared" si="17"/>
        <v>979</v>
      </c>
      <c r="G38" s="402">
        <f t="shared" si="9"/>
        <v>0.10102156640181612</v>
      </c>
      <c r="H38" s="401">
        <f t="shared" si="18"/>
        <v>1790</v>
      </c>
      <c r="I38" s="402">
        <f t="shared" si="10"/>
        <v>0.1354931496480206</v>
      </c>
      <c r="J38" s="401">
        <f t="shared" si="19"/>
        <v>5182</v>
      </c>
      <c r="K38" s="402">
        <f t="shared" si="11"/>
        <v>0.12597238428626994</v>
      </c>
      <c r="L38" s="401">
        <f t="shared" si="20"/>
        <v>1644</v>
      </c>
      <c r="M38" s="402">
        <f t="shared" si="12"/>
        <v>0.055228944804649446</v>
      </c>
      <c r="N38" s="401">
        <f t="shared" si="21"/>
        <v>435</v>
      </c>
      <c r="O38" s="402">
        <f t="shared" si="13"/>
        <v>0.03433036066608792</v>
      </c>
      <c r="P38" s="401">
        <f t="shared" si="22"/>
        <v>10111</v>
      </c>
      <c r="Q38" s="403">
        <f t="shared" si="23"/>
        <v>0.08823093100168417</v>
      </c>
    </row>
    <row r="39" spans="2:17" ht="12.75">
      <c r="B39" s="384" t="s">
        <v>32</v>
      </c>
      <c r="C39" s="385" t="str">
        <f t="shared" si="14"/>
        <v>Enfermedades del sistema osteomuscular y del tejido conjuntivo</v>
      </c>
      <c r="D39" s="401">
        <f t="shared" si="15"/>
        <v>13</v>
      </c>
      <c r="E39" s="402">
        <f t="shared" si="16"/>
        <v>0.0016011824116270476</v>
      </c>
      <c r="F39" s="401">
        <f t="shared" si="17"/>
        <v>96</v>
      </c>
      <c r="G39" s="402">
        <f t="shared" si="9"/>
        <v>0.009906098441853266</v>
      </c>
      <c r="H39" s="401">
        <f t="shared" si="18"/>
        <v>315</v>
      </c>
      <c r="I39" s="402">
        <f t="shared" si="10"/>
        <v>0.02384376655817122</v>
      </c>
      <c r="J39" s="401">
        <f t="shared" si="19"/>
        <v>4532</v>
      </c>
      <c r="K39" s="402">
        <f t="shared" si="11"/>
        <v>0.1101711396343835</v>
      </c>
      <c r="L39" s="401">
        <f t="shared" si="20"/>
        <v>3164</v>
      </c>
      <c r="M39" s="402">
        <f t="shared" si="12"/>
        <v>0.10629220277488494</v>
      </c>
      <c r="N39" s="401">
        <f t="shared" si="21"/>
        <v>621</v>
      </c>
      <c r="O39" s="402">
        <f t="shared" si="13"/>
        <v>0.04900954936469103</v>
      </c>
      <c r="P39" s="401">
        <f t="shared" si="22"/>
        <v>8741</v>
      </c>
      <c r="Q39" s="403">
        <f t="shared" si="23"/>
        <v>0.07627599326334895</v>
      </c>
    </row>
    <row r="40" spans="2:17" ht="12.75">
      <c r="B40" s="384" t="s">
        <v>28</v>
      </c>
      <c r="C40" s="385" t="str">
        <f t="shared" si="14"/>
        <v>Enfermedades del sistema circulatorio</v>
      </c>
      <c r="D40" s="401">
        <f t="shared" si="15"/>
        <v>37</v>
      </c>
      <c r="E40" s="402">
        <f t="shared" si="16"/>
        <v>0.004557211479246212</v>
      </c>
      <c r="F40" s="401">
        <f t="shared" si="17"/>
        <v>51</v>
      </c>
      <c r="G40" s="402">
        <f t="shared" si="9"/>
        <v>0.005262614797234547</v>
      </c>
      <c r="H40" s="401">
        <f t="shared" si="18"/>
        <v>178</v>
      </c>
      <c r="I40" s="402">
        <f t="shared" si="10"/>
        <v>0.013473620467791991</v>
      </c>
      <c r="J40" s="401">
        <f t="shared" si="19"/>
        <v>2101</v>
      </c>
      <c r="K40" s="402">
        <f t="shared" si="11"/>
        <v>0.05107448463632828</v>
      </c>
      <c r="L40" s="401">
        <f t="shared" si="20"/>
        <v>3449</v>
      </c>
      <c r="M40" s="402">
        <f t="shared" si="12"/>
        <v>0.1158665636443041</v>
      </c>
      <c r="N40" s="401">
        <f t="shared" si="21"/>
        <v>1872</v>
      </c>
      <c r="O40" s="402">
        <f t="shared" si="13"/>
        <v>0.14773893141819905</v>
      </c>
      <c r="P40" s="401">
        <f t="shared" si="22"/>
        <v>7688</v>
      </c>
      <c r="Q40" s="403">
        <f t="shared" si="23"/>
        <v>0.06708727104548985</v>
      </c>
    </row>
    <row r="41" spans="2:17" ht="12.75">
      <c r="B41" s="384" t="s">
        <v>26</v>
      </c>
      <c r="C41" s="385" t="str">
        <f t="shared" si="14"/>
        <v>Enfermedades del ojo y sus anexos</v>
      </c>
      <c r="D41" s="401">
        <f t="shared" si="15"/>
        <v>21</v>
      </c>
      <c r="E41" s="402">
        <f t="shared" si="16"/>
        <v>0.0025865254341667695</v>
      </c>
      <c r="F41" s="401">
        <f t="shared" si="17"/>
        <v>120</v>
      </c>
      <c r="G41" s="402">
        <f t="shared" si="9"/>
        <v>0.012382623052316582</v>
      </c>
      <c r="H41" s="401">
        <f t="shared" si="18"/>
        <v>129</v>
      </c>
      <c r="I41" s="402">
        <f t="shared" si="10"/>
        <v>0.00976459011429869</v>
      </c>
      <c r="J41" s="401">
        <f t="shared" si="19"/>
        <v>3307</v>
      </c>
      <c r="K41" s="402">
        <f t="shared" si="11"/>
        <v>0.08039187086736678</v>
      </c>
      <c r="L41" s="401">
        <f t="shared" si="20"/>
        <v>1690</v>
      </c>
      <c r="M41" s="402">
        <f t="shared" si="12"/>
        <v>0.05677428024322236</v>
      </c>
      <c r="N41" s="401">
        <f t="shared" si="21"/>
        <v>839</v>
      </c>
      <c r="O41" s="402">
        <f t="shared" si="13"/>
        <v>0.06621418988240865</v>
      </c>
      <c r="P41" s="401">
        <f t="shared" si="22"/>
        <v>6106</v>
      </c>
      <c r="Q41" s="403">
        <f t="shared" si="23"/>
        <v>0.05328237213888671</v>
      </c>
    </row>
    <row r="42" spans="2:17" ht="12.75">
      <c r="B42" s="384" t="s">
        <v>35</v>
      </c>
      <c r="C42" s="385" t="str">
        <f t="shared" si="14"/>
        <v>Síntomas, signos y hallazgos anormales clínicos y de laboratorio</v>
      </c>
      <c r="D42" s="401">
        <f t="shared" si="15"/>
        <v>256</v>
      </c>
      <c r="E42" s="402">
        <f t="shared" si="16"/>
        <v>0.031530976721271094</v>
      </c>
      <c r="F42" s="401">
        <f t="shared" si="17"/>
        <v>579</v>
      </c>
      <c r="G42" s="402">
        <f t="shared" si="9"/>
        <v>0.05974615622742751</v>
      </c>
      <c r="H42" s="401">
        <f t="shared" si="18"/>
        <v>741</v>
      </c>
      <c r="I42" s="402">
        <f t="shared" si="10"/>
        <v>0.05608962228445992</v>
      </c>
      <c r="J42" s="401">
        <f t="shared" si="19"/>
        <v>1750</v>
      </c>
      <c r="K42" s="402">
        <f t="shared" si="11"/>
        <v>0.04254181252430961</v>
      </c>
      <c r="L42" s="401">
        <f t="shared" si="20"/>
        <v>1174</v>
      </c>
      <c r="M42" s="402">
        <f t="shared" si="12"/>
        <v>0.039439647932273995</v>
      </c>
      <c r="N42" s="401">
        <f t="shared" si="21"/>
        <v>556</v>
      </c>
      <c r="O42" s="402">
        <f t="shared" si="13"/>
        <v>0.04387972535711467</v>
      </c>
      <c r="P42" s="401">
        <f t="shared" si="22"/>
        <v>5056</v>
      </c>
      <c r="Q42" s="403">
        <f t="shared" si="23"/>
        <v>0.044119828616804975</v>
      </c>
    </row>
    <row r="43" spans="2:21" ht="12.75">
      <c r="B43" s="384" t="s">
        <v>37</v>
      </c>
      <c r="C43" s="385" t="str">
        <f t="shared" si="14"/>
        <v>Ciertas afecciones originadas en el periodo perinatal</v>
      </c>
      <c r="D43" s="401">
        <f t="shared" si="15"/>
        <v>4560</v>
      </c>
      <c r="E43" s="402">
        <f t="shared" si="16"/>
        <v>0.5616455228476414</v>
      </c>
      <c r="F43" s="401">
        <f t="shared" si="17"/>
        <v>38</v>
      </c>
      <c r="G43" s="402">
        <f t="shared" si="9"/>
        <v>0.003921163966566918</v>
      </c>
      <c r="H43" s="401">
        <f t="shared" si="18"/>
        <v>16</v>
      </c>
      <c r="I43" s="402">
        <f t="shared" si="10"/>
        <v>0.0012111119521610778</v>
      </c>
      <c r="J43" s="401">
        <f t="shared" si="19"/>
        <v>48</v>
      </c>
      <c r="K43" s="402">
        <f t="shared" si="11"/>
        <v>0.0011668611435239206</v>
      </c>
      <c r="L43" s="401">
        <f t="shared" si="20"/>
        <v>28</v>
      </c>
      <c r="M43" s="402">
        <f t="shared" si="12"/>
        <v>0.0009406389626096012</v>
      </c>
      <c r="N43" s="401">
        <f t="shared" si="21"/>
        <v>19</v>
      </c>
      <c r="O43" s="402">
        <f t="shared" si="13"/>
        <v>0.0014994870175992425</v>
      </c>
      <c r="P43" s="401">
        <f t="shared" si="22"/>
        <v>4709</v>
      </c>
      <c r="Q43" s="403">
        <f t="shared" si="23"/>
        <v>0.04109182613855511</v>
      </c>
      <c r="S43" s="11"/>
      <c r="U43" s="11"/>
    </row>
    <row r="44" spans="2:21" ht="12.75">
      <c r="B44" s="384" t="s">
        <v>25</v>
      </c>
      <c r="C44" s="385" t="str">
        <f t="shared" si="14"/>
        <v>Enfermedades del sistema nervioso</v>
      </c>
      <c r="D44" s="401">
        <f t="shared" si="15"/>
        <v>95</v>
      </c>
      <c r="E44" s="402">
        <f t="shared" si="16"/>
        <v>0.011700948392659194</v>
      </c>
      <c r="F44" s="401">
        <f t="shared" si="17"/>
        <v>147</v>
      </c>
      <c r="G44" s="402">
        <f t="shared" si="9"/>
        <v>0.015168713239087814</v>
      </c>
      <c r="H44" s="401">
        <f t="shared" si="18"/>
        <v>347</v>
      </c>
      <c r="I44" s="402">
        <f t="shared" si="10"/>
        <v>0.026265990462493376</v>
      </c>
      <c r="J44" s="401">
        <f t="shared" si="19"/>
        <v>1697</v>
      </c>
      <c r="K44" s="402">
        <f t="shared" si="11"/>
        <v>0.041253403345001945</v>
      </c>
      <c r="L44" s="401">
        <f t="shared" si="20"/>
        <v>1447</v>
      </c>
      <c r="M44" s="402">
        <f t="shared" si="12"/>
        <v>0.048610877817717606</v>
      </c>
      <c r="N44" s="401">
        <f t="shared" si="21"/>
        <v>353</v>
      </c>
      <c r="O44" s="402">
        <f t="shared" si="13"/>
        <v>0.027858890379606975</v>
      </c>
      <c r="P44" s="401">
        <f t="shared" si="22"/>
        <v>4086</v>
      </c>
      <c r="Q44" s="403">
        <f t="shared" si="23"/>
        <v>0.03565538364878662</v>
      </c>
      <c r="S44" s="11"/>
      <c r="U44" s="11"/>
    </row>
    <row r="45" spans="2:21" ht="12.75">
      <c r="B45" s="384" t="s">
        <v>20</v>
      </c>
      <c r="C45" s="385" t="str">
        <f t="shared" si="14"/>
        <v>Ciertas enfermedades infecciosas y parasitarias</v>
      </c>
      <c r="D45" s="401">
        <f t="shared" si="15"/>
        <v>347</v>
      </c>
      <c r="E45" s="402">
        <f t="shared" si="16"/>
        <v>0.042739253602660426</v>
      </c>
      <c r="F45" s="401">
        <f t="shared" si="17"/>
        <v>931</v>
      </c>
      <c r="G45" s="402">
        <f t="shared" si="9"/>
        <v>0.09606851718088949</v>
      </c>
      <c r="H45" s="401">
        <f t="shared" si="18"/>
        <v>770</v>
      </c>
      <c r="I45" s="402">
        <f t="shared" si="10"/>
        <v>0.058284762697751874</v>
      </c>
      <c r="J45" s="401">
        <f t="shared" si="19"/>
        <v>1096</v>
      </c>
      <c r="K45" s="402">
        <f t="shared" si="11"/>
        <v>0.026643329443796188</v>
      </c>
      <c r="L45" s="401">
        <f t="shared" si="20"/>
        <v>495</v>
      </c>
      <c r="M45" s="402">
        <f t="shared" si="12"/>
        <v>0.016629153088991166</v>
      </c>
      <c r="N45" s="401">
        <f t="shared" si="21"/>
        <v>180</v>
      </c>
      <c r="O45" s="402">
        <f t="shared" si="13"/>
        <v>0.014205666482519138</v>
      </c>
      <c r="P45" s="401">
        <f t="shared" si="22"/>
        <v>3819</v>
      </c>
      <c r="Q45" s="403">
        <f t="shared" si="23"/>
        <v>0.03332547972460012</v>
      </c>
      <c r="S45" s="11"/>
      <c r="U45" s="11"/>
    </row>
    <row r="46" spans="2:21" ht="12.75">
      <c r="B46" s="384" t="s">
        <v>36</v>
      </c>
      <c r="C46" s="385" t="str">
        <f t="shared" si="14"/>
        <v>Factores que influyen en el estado de salud y contacto con servicios de salud</v>
      </c>
      <c r="D46" s="401">
        <f t="shared" si="15"/>
        <v>486</v>
      </c>
      <c r="E46" s="402">
        <f t="shared" si="16"/>
        <v>0.05985958861928809</v>
      </c>
      <c r="F46" s="401">
        <f t="shared" si="17"/>
        <v>190</v>
      </c>
      <c r="G46" s="402">
        <f t="shared" si="9"/>
        <v>0.01960581983283459</v>
      </c>
      <c r="H46" s="401">
        <f t="shared" si="18"/>
        <v>257</v>
      </c>
      <c r="I46" s="402">
        <f t="shared" si="10"/>
        <v>0.019453485731587315</v>
      </c>
      <c r="J46" s="401">
        <f t="shared" si="19"/>
        <v>572</v>
      </c>
      <c r="K46" s="402">
        <f t="shared" si="11"/>
        <v>0.013905095293660054</v>
      </c>
      <c r="L46" s="401">
        <f t="shared" si="20"/>
        <v>406</v>
      </c>
      <c r="M46" s="402">
        <f t="shared" si="12"/>
        <v>0.013639264957839218</v>
      </c>
      <c r="N46" s="401">
        <f t="shared" si="21"/>
        <v>121</v>
      </c>
      <c r="O46" s="402">
        <f t="shared" si="13"/>
        <v>0.009549364691026754</v>
      </c>
      <c r="P46" s="401">
        <f t="shared" si="22"/>
        <v>2032</v>
      </c>
      <c r="Q46" s="403">
        <f t="shared" si="23"/>
        <v>0.017731703273209595</v>
      </c>
      <c r="R46">
        <v>1</v>
      </c>
      <c r="S46" s="11">
        <v>0.13</v>
      </c>
      <c r="T46">
        <v>1</v>
      </c>
      <c r="U46" s="11">
        <v>0.13</v>
      </c>
    </row>
    <row r="47" spans="2:21" ht="12.75">
      <c r="B47" s="384" t="s">
        <v>31</v>
      </c>
      <c r="C47" s="385" t="str">
        <f t="shared" si="14"/>
        <v>Enfermedades de la piel y del tejido subcutáneo</v>
      </c>
      <c r="D47" s="401">
        <f t="shared" si="15"/>
        <v>35</v>
      </c>
      <c r="E47" s="402">
        <f t="shared" si="16"/>
        <v>0.0043108757236112825</v>
      </c>
      <c r="F47" s="401">
        <f t="shared" si="17"/>
        <v>131</v>
      </c>
      <c r="G47" s="402">
        <f t="shared" si="9"/>
        <v>0.013517696832112269</v>
      </c>
      <c r="H47" s="401">
        <f t="shared" si="18"/>
        <v>274</v>
      </c>
      <c r="I47" s="402">
        <f t="shared" si="10"/>
        <v>0.020740292180758457</v>
      </c>
      <c r="J47" s="401">
        <f t="shared" si="19"/>
        <v>936</v>
      </c>
      <c r="K47" s="402">
        <f t="shared" si="11"/>
        <v>0.022753792298716453</v>
      </c>
      <c r="L47" s="401">
        <f t="shared" si="20"/>
        <v>368</v>
      </c>
      <c r="M47" s="402">
        <f t="shared" si="12"/>
        <v>0.012362683508583331</v>
      </c>
      <c r="N47" s="401">
        <f t="shared" si="21"/>
        <v>137</v>
      </c>
      <c r="O47" s="402">
        <f t="shared" si="13"/>
        <v>0.010812090600584011</v>
      </c>
      <c r="P47" s="401">
        <f t="shared" si="22"/>
        <v>1881</v>
      </c>
      <c r="Q47" s="403">
        <f t="shared" si="23"/>
        <v>0.016414042252414985</v>
      </c>
      <c r="R47">
        <v>1</v>
      </c>
      <c r="S47" s="11">
        <v>0.13</v>
      </c>
      <c r="T47">
        <v>1</v>
      </c>
      <c r="U47" s="11">
        <v>0.13</v>
      </c>
    </row>
    <row r="48" spans="2:21" ht="12.75">
      <c r="B48" s="384" t="s">
        <v>249</v>
      </c>
      <c r="C48" s="385" t="str">
        <f t="shared" si="14"/>
        <v>Malformaciones congénitas, deformidades y anomalías cromosómicas</v>
      </c>
      <c r="D48" s="401">
        <f t="shared" si="15"/>
        <v>250</v>
      </c>
      <c r="E48" s="402">
        <f t="shared" si="16"/>
        <v>0.0307919694543663</v>
      </c>
      <c r="F48" s="401">
        <f t="shared" si="17"/>
        <v>428</v>
      </c>
      <c r="G48" s="402">
        <f t="shared" si="9"/>
        <v>0.04416468888659581</v>
      </c>
      <c r="H48" s="401">
        <f t="shared" si="18"/>
        <v>505</v>
      </c>
      <c r="I48" s="402">
        <f t="shared" si="10"/>
        <v>0.03822572099008402</v>
      </c>
      <c r="J48" s="401">
        <f t="shared" si="19"/>
        <v>367</v>
      </c>
      <c r="K48" s="402">
        <f t="shared" si="11"/>
        <v>0.008921625826526643</v>
      </c>
      <c r="L48" s="401">
        <f t="shared" si="20"/>
        <v>199</v>
      </c>
      <c r="M48" s="402">
        <f t="shared" si="12"/>
        <v>0.006685255484261094</v>
      </c>
      <c r="N48" s="401">
        <f t="shared" si="21"/>
        <v>79</v>
      </c>
      <c r="O48" s="402">
        <f t="shared" si="13"/>
        <v>0.006234709178438955</v>
      </c>
      <c r="P48" s="401">
        <f t="shared" si="22"/>
        <v>1828</v>
      </c>
      <c r="Q48" s="403">
        <f t="shared" si="23"/>
        <v>0.015951551960348004</v>
      </c>
      <c r="R48">
        <v>3</v>
      </c>
      <c r="S48" s="11">
        <v>0.38</v>
      </c>
      <c r="T48">
        <v>3</v>
      </c>
      <c r="U48" s="11">
        <v>0.38</v>
      </c>
    </row>
    <row r="49" spans="2:21" ht="12.75">
      <c r="B49" s="384" t="s">
        <v>23</v>
      </c>
      <c r="C49" s="385" t="str">
        <f t="shared" si="14"/>
        <v>Enfermedades endocrinas, nutricionales y metabólicas</v>
      </c>
      <c r="D49" s="401">
        <f t="shared" si="15"/>
        <v>232</v>
      </c>
      <c r="E49" s="402">
        <f t="shared" si="16"/>
        <v>0.028574947653651928</v>
      </c>
      <c r="F49" s="401">
        <f t="shared" si="17"/>
        <v>50</v>
      </c>
      <c r="G49" s="402">
        <f t="shared" si="9"/>
        <v>0.005159426271798576</v>
      </c>
      <c r="H49" s="401">
        <f t="shared" si="18"/>
        <v>110</v>
      </c>
      <c r="I49" s="402">
        <f t="shared" si="10"/>
        <v>0.00832639467110741</v>
      </c>
      <c r="J49" s="401">
        <f t="shared" si="19"/>
        <v>487</v>
      </c>
      <c r="K49" s="402">
        <f t="shared" si="11"/>
        <v>0.011838778685336445</v>
      </c>
      <c r="L49" s="401">
        <f t="shared" si="20"/>
        <v>459</v>
      </c>
      <c r="M49" s="402">
        <f t="shared" si="12"/>
        <v>0.015419760137064534</v>
      </c>
      <c r="N49" s="401">
        <f t="shared" si="21"/>
        <v>215</v>
      </c>
      <c r="O49" s="402">
        <f t="shared" si="13"/>
        <v>0.01696787940967564</v>
      </c>
      <c r="P49" s="401">
        <f t="shared" si="22"/>
        <v>1553</v>
      </c>
      <c r="Q49" s="403">
        <f t="shared" si="23"/>
        <v>0.013551838180755168</v>
      </c>
      <c r="R49">
        <v>1</v>
      </c>
      <c r="S49" s="11">
        <v>0.13</v>
      </c>
      <c r="T49">
        <v>1</v>
      </c>
      <c r="U49" s="11">
        <v>0.13</v>
      </c>
    </row>
    <row r="50" spans="2:21" ht="12.75">
      <c r="B50" s="384" t="s">
        <v>24</v>
      </c>
      <c r="C50" s="385" t="str">
        <f t="shared" si="14"/>
        <v>Trastornos mentales y del comportamiento</v>
      </c>
      <c r="D50" s="401">
        <f t="shared" si="15"/>
        <v>0</v>
      </c>
      <c r="E50" s="402">
        <f t="shared" si="16"/>
        <v>0</v>
      </c>
      <c r="F50" s="401">
        <f t="shared" si="17"/>
        <v>19</v>
      </c>
      <c r="G50" s="402">
        <f t="shared" si="9"/>
        <v>0.001960581983283459</v>
      </c>
      <c r="H50" s="401">
        <f t="shared" si="18"/>
        <v>44</v>
      </c>
      <c r="I50" s="402">
        <f t="shared" si="10"/>
        <v>0.0033305578684429643</v>
      </c>
      <c r="J50" s="401">
        <f t="shared" si="19"/>
        <v>775</v>
      </c>
      <c r="K50" s="402">
        <f t="shared" si="11"/>
        <v>0.01883994554647997</v>
      </c>
      <c r="L50" s="401">
        <f t="shared" si="20"/>
        <v>369</v>
      </c>
      <c r="M50" s="402">
        <f t="shared" si="12"/>
        <v>0.01239627775724796</v>
      </c>
      <c r="N50" s="401">
        <f t="shared" si="21"/>
        <v>54</v>
      </c>
      <c r="O50" s="402">
        <f t="shared" si="13"/>
        <v>0.004261699944755741</v>
      </c>
      <c r="P50" s="401">
        <f t="shared" si="22"/>
        <v>1261</v>
      </c>
      <c r="Q50" s="403">
        <f t="shared" si="23"/>
        <v>0.011003778458423869</v>
      </c>
      <c r="R50">
        <v>2</v>
      </c>
      <c r="S50" s="11">
        <v>0.25</v>
      </c>
      <c r="T50">
        <v>2</v>
      </c>
      <c r="U50" s="11">
        <v>0.25</v>
      </c>
    </row>
    <row r="51" spans="2:17" ht="12.75">
      <c r="B51" s="384" t="s">
        <v>27</v>
      </c>
      <c r="C51" s="385" t="str">
        <f t="shared" si="14"/>
        <v>Enfermedades del oido y de la apófisis mastoides</v>
      </c>
      <c r="D51" s="401">
        <f t="shared" si="15"/>
        <v>10</v>
      </c>
      <c r="E51" s="402">
        <f t="shared" si="16"/>
        <v>0.001231678778174652</v>
      </c>
      <c r="F51" s="401">
        <f t="shared" si="17"/>
        <v>104</v>
      </c>
      <c r="G51" s="402">
        <f t="shared" si="9"/>
        <v>0.010731606645341039</v>
      </c>
      <c r="H51" s="401">
        <f t="shared" si="18"/>
        <v>174</v>
      </c>
      <c r="I51" s="402">
        <f t="shared" si="10"/>
        <v>0.013170842479751721</v>
      </c>
      <c r="J51" s="401">
        <f t="shared" si="19"/>
        <v>204</v>
      </c>
      <c r="K51" s="402">
        <f t="shared" si="11"/>
        <v>0.004959159859976663</v>
      </c>
      <c r="L51" s="401">
        <f t="shared" si="20"/>
        <v>167</v>
      </c>
      <c r="M51" s="402">
        <f t="shared" si="12"/>
        <v>0.005610239526992979</v>
      </c>
      <c r="N51" s="401">
        <f t="shared" si="21"/>
        <v>57</v>
      </c>
      <c r="O51" s="402">
        <f t="shared" si="13"/>
        <v>0.004498461052797727</v>
      </c>
      <c r="P51" s="401">
        <f t="shared" si="22"/>
        <v>716</v>
      </c>
      <c r="Q51" s="403">
        <f t="shared" si="23"/>
        <v>0.00624798205886716</v>
      </c>
    </row>
    <row r="52" spans="2:17" ht="12.75">
      <c r="B52" s="384" t="s">
        <v>22</v>
      </c>
      <c r="C52" s="385" t="str">
        <f t="shared" si="14"/>
        <v>Enfermedades de la sangre y de los órganos hematopoyéticos e inmuntario</v>
      </c>
      <c r="D52" s="401">
        <f t="shared" si="15"/>
        <v>13</v>
      </c>
      <c r="E52" s="402">
        <f t="shared" si="16"/>
        <v>0.0016011824116270476</v>
      </c>
      <c r="F52" s="401">
        <f t="shared" si="17"/>
        <v>60</v>
      </c>
      <c r="G52" s="402">
        <f t="shared" si="9"/>
        <v>0.006191311526158291</v>
      </c>
      <c r="H52" s="401">
        <f t="shared" si="18"/>
        <v>129</v>
      </c>
      <c r="I52" s="402">
        <f t="shared" si="10"/>
        <v>0.00976459011429869</v>
      </c>
      <c r="J52" s="401">
        <f t="shared" si="19"/>
        <v>89</v>
      </c>
      <c r="K52" s="402">
        <f t="shared" si="11"/>
        <v>0.002163555036950603</v>
      </c>
      <c r="L52" s="401">
        <f t="shared" si="20"/>
        <v>74</v>
      </c>
      <c r="M52" s="402">
        <f t="shared" si="12"/>
        <v>0.0024859744011825175</v>
      </c>
      <c r="N52" s="401">
        <f t="shared" si="21"/>
        <v>81</v>
      </c>
      <c r="O52" s="402">
        <f t="shared" si="13"/>
        <v>0.006392549917133612</v>
      </c>
      <c r="P52" s="401">
        <f t="shared" si="22"/>
        <v>446</v>
      </c>
      <c r="Q52" s="403">
        <f t="shared" si="23"/>
        <v>0.0038918994389032873</v>
      </c>
    </row>
    <row r="53" spans="2:17" ht="13.5" thickBot="1">
      <c r="B53" s="389"/>
      <c r="C53" s="390" t="s">
        <v>254</v>
      </c>
      <c r="D53" s="404">
        <f t="shared" si="15"/>
        <v>0</v>
      </c>
      <c r="E53" s="405">
        <f t="shared" si="16"/>
        <v>0</v>
      </c>
      <c r="F53" s="404">
        <f t="shared" si="17"/>
        <v>0</v>
      </c>
      <c r="G53" s="405">
        <f t="shared" si="9"/>
        <v>0</v>
      </c>
      <c r="H53" s="404">
        <f t="shared" si="18"/>
        <v>0</v>
      </c>
      <c r="I53" s="405">
        <f t="shared" si="10"/>
        <v>0</v>
      </c>
      <c r="J53" s="404">
        <f t="shared" si="19"/>
        <v>0</v>
      </c>
      <c r="K53" s="405">
        <f t="shared" si="11"/>
        <v>0</v>
      </c>
      <c r="L53" s="404">
        <f t="shared" si="20"/>
        <v>0</v>
      </c>
      <c r="M53" s="405">
        <f t="shared" si="12"/>
        <v>0</v>
      </c>
      <c r="N53" s="404">
        <f t="shared" si="21"/>
        <v>0</v>
      </c>
      <c r="O53" s="405">
        <f t="shared" si="13"/>
        <v>0</v>
      </c>
      <c r="P53" s="404">
        <f t="shared" si="22"/>
        <v>2</v>
      </c>
      <c r="Q53" s="406">
        <f t="shared" si="23"/>
        <v>1.7452463851584247E-05</v>
      </c>
    </row>
    <row r="54" spans="3:21" ht="12.75">
      <c r="C54" s="13" t="s">
        <v>252</v>
      </c>
      <c r="E54" s="11"/>
      <c r="R54">
        <v>8</v>
      </c>
      <c r="S54" s="11">
        <v>1</v>
      </c>
      <c r="T54">
        <v>8</v>
      </c>
      <c r="U54" s="11">
        <v>1</v>
      </c>
    </row>
    <row r="55" spans="4:17" ht="12.75" hidden="1">
      <c r="D55" s="8"/>
      <c r="P55" s="335">
        <f>SUM(P34:P53)</f>
        <v>114597</v>
      </c>
      <c r="Q55" s="80">
        <f>SUM(Q34:Q53)</f>
        <v>1</v>
      </c>
    </row>
    <row r="56" ht="12.75" hidden="1"/>
    <row r="57" ht="12.75" hidden="1"/>
    <row r="58" ht="12.75" hidden="1">
      <c r="C58" s="21" t="s">
        <v>52</v>
      </c>
    </row>
    <row r="59" ht="12.75" hidden="1">
      <c r="C59" s="257" t="s">
        <v>278</v>
      </c>
    </row>
    <row r="60" ht="12.75" hidden="1"/>
    <row r="61" spans="2:21" ht="12.75" hidden="1">
      <c r="B61" s="15"/>
      <c r="C61" s="1"/>
      <c r="D61" s="1" t="s">
        <v>44</v>
      </c>
      <c r="E61" s="1" t="s">
        <v>44</v>
      </c>
      <c r="F61" s="1" t="s">
        <v>44</v>
      </c>
      <c r="G61" s="1" t="s">
        <v>44</v>
      </c>
      <c r="H61" s="1" t="s">
        <v>44</v>
      </c>
      <c r="I61" s="1" t="s">
        <v>44</v>
      </c>
      <c r="J61" s="1" t="s">
        <v>44</v>
      </c>
      <c r="K61" s="1" t="s">
        <v>44</v>
      </c>
      <c r="L61" s="1" t="s">
        <v>44</v>
      </c>
      <c r="M61" s="1" t="s">
        <v>44</v>
      </c>
      <c r="N61" s="1" t="s">
        <v>44</v>
      </c>
      <c r="O61" s="1" t="s">
        <v>44</v>
      </c>
      <c r="P61" s="1" t="s">
        <v>44</v>
      </c>
      <c r="Q61" s="1" t="s">
        <v>44</v>
      </c>
      <c r="R61" s="1" t="s">
        <v>238</v>
      </c>
      <c r="S61" s="1" t="s">
        <v>238</v>
      </c>
      <c r="T61" s="1" t="s">
        <v>238</v>
      </c>
      <c r="U61" s="1" t="s">
        <v>238</v>
      </c>
    </row>
    <row r="62" spans="2:21" ht="12.75" hidden="1">
      <c r="B62" s="15"/>
      <c r="C62" s="1"/>
      <c r="D62" s="1" t="s">
        <v>253</v>
      </c>
      <c r="E62" s="1" t="s">
        <v>253</v>
      </c>
      <c r="F62" s="180">
        <v>39173</v>
      </c>
      <c r="G62" s="180">
        <v>39173</v>
      </c>
      <c r="H62" s="181">
        <v>41760</v>
      </c>
      <c r="I62" s="181">
        <v>41760</v>
      </c>
      <c r="J62" s="1" t="s">
        <v>45</v>
      </c>
      <c r="K62" s="1" t="s">
        <v>45</v>
      </c>
      <c r="L62" s="1" t="s">
        <v>46</v>
      </c>
      <c r="M62" s="1" t="s">
        <v>46</v>
      </c>
      <c r="N62" s="1" t="s">
        <v>47</v>
      </c>
      <c r="O62" s="1" t="s">
        <v>47</v>
      </c>
      <c r="P62" s="1" t="s">
        <v>1</v>
      </c>
      <c r="Q62" s="1" t="s">
        <v>1</v>
      </c>
      <c r="R62" s="1" t="s">
        <v>253</v>
      </c>
      <c r="S62" s="1" t="s">
        <v>253</v>
      </c>
      <c r="T62" s="1" t="s">
        <v>1</v>
      </c>
      <c r="U62" s="1" t="s">
        <v>1</v>
      </c>
    </row>
    <row r="63" spans="2:21" ht="12.75" hidden="1">
      <c r="B63" s="15"/>
      <c r="C63" s="1"/>
      <c r="D63" s="1" t="s">
        <v>54</v>
      </c>
      <c r="E63" s="1" t="s">
        <v>239</v>
      </c>
      <c r="F63" s="1" t="s">
        <v>54</v>
      </c>
      <c r="G63" s="1" t="s">
        <v>239</v>
      </c>
      <c r="H63" s="1" t="s">
        <v>54</v>
      </c>
      <c r="I63" s="1" t="s">
        <v>239</v>
      </c>
      <c r="J63" s="1" t="s">
        <v>54</v>
      </c>
      <c r="K63" s="1" t="s">
        <v>239</v>
      </c>
      <c r="L63" s="1" t="s">
        <v>54</v>
      </c>
      <c r="M63" s="1" t="s">
        <v>239</v>
      </c>
      <c r="N63" s="1" t="s">
        <v>54</v>
      </c>
      <c r="O63" s="1" t="s">
        <v>239</v>
      </c>
      <c r="P63" s="1" t="s">
        <v>54</v>
      </c>
      <c r="Q63" s="1" t="s">
        <v>239</v>
      </c>
      <c r="R63" s="1" t="s">
        <v>54</v>
      </c>
      <c r="S63" s="1" t="s">
        <v>239</v>
      </c>
      <c r="T63" s="1" t="s">
        <v>54</v>
      </c>
      <c r="U63" s="1" t="s">
        <v>239</v>
      </c>
    </row>
    <row r="64" spans="2:21" ht="12.75" hidden="1">
      <c r="B64" s="15">
        <v>1</v>
      </c>
      <c r="C64" s="1" t="s">
        <v>2</v>
      </c>
      <c r="D64" s="1">
        <v>347</v>
      </c>
      <c r="E64" s="3">
        <f>D64/$D$84</f>
        <v>0.04225009131864118</v>
      </c>
      <c r="F64" s="1">
        <v>931</v>
      </c>
      <c r="G64" s="3">
        <f>F64/$F$84</f>
        <v>0.09592004945394601</v>
      </c>
      <c r="H64" s="1">
        <v>770</v>
      </c>
      <c r="I64" s="3">
        <f>H64/$H$84</f>
        <v>0.05822306238185255</v>
      </c>
      <c r="J64" s="2">
        <v>1096</v>
      </c>
      <c r="K64" s="3">
        <f>J64/$J$84</f>
        <v>0.02660840009711095</v>
      </c>
      <c r="L64" s="1">
        <v>495</v>
      </c>
      <c r="M64" s="3">
        <f>L64/$L$84</f>
        <v>0.0166179877127606</v>
      </c>
      <c r="N64" s="1">
        <v>180</v>
      </c>
      <c r="O64" s="3">
        <f>N64/$N$84</f>
        <v>0.01419782300047326</v>
      </c>
      <c r="P64" s="2">
        <v>3819</v>
      </c>
      <c r="Q64" s="3">
        <f>P64/$P$84</f>
        <v>0.033266840303486964</v>
      </c>
      <c r="R64" s="1"/>
      <c r="S64" s="1"/>
      <c r="T64" s="1"/>
      <c r="U64" s="1"/>
    </row>
    <row r="65" spans="2:21" ht="12.75" hidden="1">
      <c r="B65" s="15">
        <v>2</v>
      </c>
      <c r="C65" s="1" t="s">
        <v>3</v>
      </c>
      <c r="D65" s="1">
        <v>40</v>
      </c>
      <c r="E65" s="3">
        <f aca="true" t="shared" si="24" ref="E65:E84">D65/$D$84</f>
        <v>0.004870327529526361</v>
      </c>
      <c r="F65" s="1">
        <v>489</v>
      </c>
      <c r="G65" s="3">
        <f aca="true" t="shared" si="25" ref="G65:G84">F65/$F$84</f>
        <v>0.05038120750051515</v>
      </c>
      <c r="H65" s="1">
        <v>671</v>
      </c>
      <c r="I65" s="3">
        <f aca="true" t="shared" si="26" ref="I65:I84">H65/$H$84</f>
        <v>0.050737240075614365</v>
      </c>
      <c r="J65" s="2">
        <v>3240</v>
      </c>
      <c r="K65" s="3">
        <f aca="true" t="shared" si="27" ref="K65:K84">J65/$J$84</f>
        <v>0.0786598689002185</v>
      </c>
      <c r="L65" s="2">
        <v>5456</v>
      </c>
      <c r="M65" s="3">
        <f aca="true" t="shared" si="28" ref="M65:M84">L65/$L$84</f>
        <v>0.18316715345620574</v>
      </c>
      <c r="N65" s="2">
        <v>3337</v>
      </c>
      <c r="O65" s="3">
        <f aca="true" t="shared" si="29" ref="O65:O84">N65/$N$84</f>
        <v>0.26321186306988487</v>
      </c>
      <c r="P65" s="2">
        <v>13233</v>
      </c>
      <c r="Q65" s="3">
        <f aca="true" t="shared" si="30" ref="Q65:Q84">P65/$P$84</f>
        <v>0.11527103894633228</v>
      </c>
      <c r="R65" s="1"/>
      <c r="S65" s="1"/>
      <c r="T65" s="1"/>
      <c r="U65" s="1"/>
    </row>
    <row r="66" spans="2:21" ht="12.75" hidden="1">
      <c r="B66" s="15">
        <v>3</v>
      </c>
      <c r="C66" s="1" t="s">
        <v>237</v>
      </c>
      <c r="D66" s="1">
        <v>13</v>
      </c>
      <c r="E66" s="3">
        <f t="shared" si="24"/>
        <v>0.0015828564470960673</v>
      </c>
      <c r="F66" s="1">
        <v>60</v>
      </c>
      <c r="G66" s="3">
        <f t="shared" si="25"/>
        <v>0.006181743251596951</v>
      </c>
      <c r="H66" s="1">
        <v>129</v>
      </c>
      <c r="I66" s="3">
        <f t="shared" si="26"/>
        <v>0.009754253308128544</v>
      </c>
      <c r="J66" s="1">
        <v>89</v>
      </c>
      <c r="K66" s="3">
        <f t="shared" si="27"/>
        <v>0.0021607186210245207</v>
      </c>
      <c r="L66" s="1">
        <v>74</v>
      </c>
      <c r="M66" s="3">
        <f t="shared" si="28"/>
        <v>0.0024843052338268373</v>
      </c>
      <c r="N66" s="1">
        <v>81</v>
      </c>
      <c r="O66" s="3">
        <f t="shared" si="29"/>
        <v>0.006389020350212968</v>
      </c>
      <c r="P66" s="1">
        <v>446</v>
      </c>
      <c r="Q66" s="3">
        <f t="shared" si="30"/>
        <v>0.0038850512635127486</v>
      </c>
      <c r="R66" s="1"/>
      <c r="S66" s="1"/>
      <c r="T66" s="1"/>
      <c r="U66" s="1"/>
    </row>
    <row r="67" spans="2:21" ht="12.75" hidden="1">
      <c r="B67" s="15">
        <v>4</v>
      </c>
      <c r="C67" s="1" t="s">
        <v>4</v>
      </c>
      <c r="D67" s="1">
        <v>232</v>
      </c>
      <c r="E67" s="3">
        <f t="shared" si="24"/>
        <v>0.028247899671252893</v>
      </c>
      <c r="F67" s="1">
        <v>50</v>
      </c>
      <c r="G67" s="3">
        <f t="shared" si="25"/>
        <v>0.005151452709664125</v>
      </c>
      <c r="H67" s="1">
        <v>110</v>
      </c>
      <c r="I67" s="3">
        <f t="shared" si="26"/>
        <v>0.00831758034026465</v>
      </c>
      <c r="J67" s="1">
        <v>487</v>
      </c>
      <c r="K67" s="3">
        <f t="shared" si="27"/>
        <v>0.011823258072347657</v>
      </c>
      <c r="L67" s="1">
        <v>459</v>
      </c>
      <c r="M67" s="3">
        <f t="shared" si="28"/>
        <v>0.015409406788196193</v>
      </c>
      <c r="N67" s="1">
        <v>215</v>
      </c>
      <c r="O67" s="3">
        <f t="shared" si="29"/>
        <v>0.01695851080612084</v>
      </c>
      <c r="P67" s="2">
        <v>1553</v>
      </c>
      <c r="Q67" s="3">
        <f t="shared" si="30"/>
        <v>0.013527992404115018</v>
      </c>
      <c r="R67" s="1"/>
      <c r="S67" s="1"/>
      <c r="T67" s="1"/>
      <c r="U67" s="1"/>
    </row>
    <row r="68" spans="2:21" ht="12.75" hidden="1">
      <c r="B68" s="15">
        <v>5</v>
      </c>
      <c r="C68" s="1" t="s">
        <v>5</v>
      </c>
      <c r="D68" s="1"/>
      <c r="E68" s="3">
        <f t="shared" si="24"/>
        <v>0</v>
      </c>
      <c r="F68" s="1">
        <v>19</v>
      </c>
      <c r="G68" s="3">
        <f t="shared" si="25"/>
        <v>0.0019575520296723674</v>
      </c>
      <c r="H68" s="1">
        <v>44</v>
      </c>
      <c r="I68" s="3">
        <f t="shared" si="26"/>
        <v>0.0033270321361058603</v>
      </c>
      <c r="J68" s="1">
        <v>775</v>
      </c>
      <c r="K68" s="3">
        <f t="shared" si="27"/>
        <v>0.018815246419033746</v>
      </c>
      <c r="L68" s="1">
        <v>369</v>
      </c>
      <c r="M68" s="3">
        <f t="shared" si="28"/>
        <v>0.012387954476785175</v>
      </c>
      <c r="N68" s="1">
        <v>54</v>
      </c>
      <c r="O68" s="3">
        <f t="shared" si="29"/>
        <v>0.004259346900141978</v>
      </c>
      <c r="P68" s="2">
        <v>1261</v>
      </c>
      <c r="Q68" s="3">
        <f t="shared" si="30"/>
        <v>0.010984416240559586</v>
      </c>
      <c r="R68" s="1"/>
      <c r="S68" s="1"/>
      <c r="T68" s="1"/>
      <c r="U68" s="1"/>
    </row>
    <row r="69" spans="2:21" ht="12.75" hidden="1">
      <c r="B69" s="15">
        <v>6</v>
      </c>
      <c r="C69" s="1" t="s">
        <v>6</v>
      </c>
      <c r="D69" s="1">
        <v>95</v>
      </c>
      <c r="E69" s="3">
        <f t="shared" si="24"/>
        <v>0.011567027882625107</v>
      </c>
      <c r="F69" s="1">
        <v>147</v>
      </c>
      <c r="G69" s="3">
        <f t="shared" si="25"/>
        <v>0.015145270966412529</v>
      </c>
      <c r="H69" s="1">
        <v>347</v>
      </c>
      <c r="I69" s="3">
        <f t="shared" si="26"/>
        <v>0.026238185255198488</v>
      </c>
      <c r="J69" s="2">
        <v>1697</v>
      </c>
      <c r="K69" s="3">
        <f t="shared" si="27"/>
        <v>0.041199320223355186</v>
      </c>
      <c r="L69" s="2">
        <v>1447</v>
      </c>
      <c r="M69" s="3">
        <f t="shared" si="28"/>
        <v>0.04857823882901937</v>
      </c>
      <c r="N69" s="1">
        <v>353</v>
      </c>
      <c r="O69" s="3">
        <f t="shared" si="29"/>
        <v>0.027843508439817005</v>
      </c>
      <c r="P69" s="2">
        <v>4086</v>
      </c>
      <c r="Q69" s="3">
        <f t="shared" si="30"/>
        <v>0.035592644535231144</v>
      </c>
      <c r="R69" s="1"/>
      <c r="S69" s="1"/>
      <c r="T69" s="1"/>
      <c r="U69" s="1"/>
    </row>
    <row r="70" spans="2:21" ht="12.75" hidden="1">
      <c r="B70" s="15">
        <v>7</v>
      </c>
      <c r="C70" s="1" t="s">
        <v>7</v>
      </c>
      <c r="D70" s="1">
        <v>21</v>
      </c>
      <c r="E70" s="3">
        <f t="shared" si="24"/>
        <v>0.0025569219530013395</v>
      </c>
      <c r="F70" s="1">
        <v>120</v>
      </c>
      <c r="G70" s="3">
        <f t="shared" si="25"/>
        <v>0.012363486503193901</v>
      </c>
      <c r="H70" s="1">
        <v>129</v>
      </c>
      <c r="I70" s="3">
        <f t="shared" si="26"/>
        <v>0.009754253308128544</v>
      </c>
      <c r="J70" s="2">
        <v>3307</v>
      </c>
      <c r="K70" s="3">
        <f t="shared" si="27"/>
        <v>0.08028647730031561</v>
      </c>
      <c r="L70" s="2">
        <v>1690</v>
      </c>
      <c r="M70" s="3">
        <f t="shared" si="28"/>
        <v>0.05673616006982912</v>
      </c>
      <c r="N70" s="1">
        <v>839</v>
      </c>
      <c r="O70" s="3">
        <f t="shared" si="29"/>
        <v>0.06617763054109481</v>
      </c>
      <c r="P70" s="2">
        <v>6106</v>
      </c>
      <c r="Q70" s="3">
        <f t="shared" si="30"/>
        <v>0.05318861662558036</v>
      </c>
      <c r="R70" s="1"/>
      <c r="S70" s="1"/>
      <c r="T70" s="1"/>
      <c r="U70" s="1"/>
    </row>
    <row r="71" spans="2:21" ht="12.75" hidden="1">
      <c r="B71" s="15">
        <v>8</v>
      </c>
      <c r="C71" s="1" t="s">
        <v>8</v>
      </c>
      <c r="D71" s="1">
        <v>10</v>
      </c>
      <c r="E71" s="3">
        <f t="shared" si="24"/>
        <v>0.0012175818823815902</v>
      </c>
      <c r="F71" s="1">
        <v>104</v>
      </c>
      <c r="G71" s="3">
        <f t="shared" si="25"/>
        <v>0.01071502163610138</v>
      </c>
      <c r="H71" s="1">
        <v>174</v>
      </c>
      <c r="I71" s="3">
        <f t="shared" si="26"/>
        <v>0.013156899810964084</v>
      </c>
      <c r="J71" s="1">
        <v>204</v>
      </c>
      <c r="K71" s="3">
        <f t="shared" si="27"/>
        <v>0.004952658412235979</v>
      </c>
      <c r="L71" s="1">
        <v>167</v>
      </c>
      <c r="M71" s="3">
        <f t="shared" si="28"/>
        <v>0.00560647262228489</v>
      </c>
      <c r="N71" s="1">
        <v>57</v>
      </c>
      <c r="O71" s="3">
        <f t="shared" si="29"/>
        <v>0.0044959772834831995</v>
      </c>
      <c r="P71" s="1">
        <v>716</v>
      </c>
      <c r="Q71" s="3">
        <f t="shared" si="30"/>
        <v>0.006236988127074278</v>
      </c>
      <c r="R71" s="1"/>
      <c r="S71" s="1"/>
      <c r="T71" s="1"/>
      <c r="U71" s="1"/>
    </row>
    <row r="72" spans="2:21" ht="12.75" hidden="1">
      <c r="B72" s="15">
        <v>9</v>
      </c>
      <c r="C72" s="1" t="s">
        <v>9</v>
      </c>
      <c r="D72" s="1">
        <v>37</v>
      </c>
      <c r="E72" s="3">
        <f t="shared" si="24"/>
        <v>0.004505052964811884</v>
      </c>
      <c r="F72" s="1">
        <v>51</v>
      </c>
      <c r="G72" s="3">
        <f t="shared" si="25"/>
        <v>0.005254481763857408</v>
      </c>
      <c r="H72" s="1">
        <v>178</v>
      </c>
      <c r="I72" s="3">
        <f t="shared" si="26"/>
        <v>0.013459357277882798</v>
      </c>
      <c r="J72" s="2">
        <v>2101</v>
      </c>
      <c r="K72" s="3">
        <f t="shared" si="27"/>
        <v>0.05100752609856762</v>
      </c>
      <c r="L72" s="2">
        <v>3449</v>
      </c>
      <c r="M72" s="3">
        <f t="shared" si="28"/>
        <v>0.11578876691174002</v>
      </c>
      <c r="N72" s="2">
        <v>1872</v>
      </c>
      <c r="O72" s="3">
        <f t="shared" si="29"/>
        <v>0.1476573592049219</v>
      </c>
      <c r="P72" s="2">
        <v>7688</v>
      </c>
      <c r="Q72" s="3">
        <f t="shared" si="30"/>
        <v>0.06696922447059643</v>
      </c>
      <c r="R72" s="1"/>
      <c r="S72" s="1"/>
      <c r="T72" s="1"/>
      <c r="U72" s="1"/>
    </row>
    <row r="73" spans="2:21" ht="12.75" hidden="1">
      <c r="B73" s="15">
        <v>10</v>
      </c>
      <c r="C73" s="1" t="s">
        <v>10</v>
      </c>
      <c r="D73" s="1">
        <v>963</v>
      </c>
      <c r="E73" s="3">
        <f t="shared" si="24"/>
        <v>0.11725313527334713</v>
      </c>
      <c r="F73" s="2">
        <v>3344</v>
      </c>
      <c r="G73" s="3">
        <f t="shared" si="25"/>
        <v>0.3445291572223367</v>
      </c>
      <c r="H73" s="2">
        <v>2775</v>
      </c>
      <c r="I73" s="3">
        <f t="shared" si="26"/>
        <v>0.20982986767485823</v>
      </c>
      <c r="J73" s="2">
        <v>3082</v>
      </c>
      <c r="K73" s="3">
        <f t="shared" si="27"/>
        <v>0.07482398640446711</v>
      </c>
      <c r="L73" s="2">
        <v>1102</v>
      </c>
      <c r="M73" s="3">
        <f t="shared" si="28"/>
        <v>0.03699600496861047</v>
      </c>
      <c r="N73" s="1">
        <v>783</v>
      </c>
      <c r="O73" s="3">
        <f t="shared" si="29"/>
        <v>0.061760530052058685</v>
      </c>
      <c r="P73" s="2">
        <v>12049</v>
      </c>
      <c r="Q73" s="3">
        <f t="shared" si="30"/>
        <v>0.10495736025575135</v>
      </c>
      <c r="R73" s="1"/>
      <c r="S73" s="1"/>
      <c r="T73" s="1"/>
      <c r="U73" s="1"/>
    </row>
    <row r="74" spans="2:21" ht="12.75" hidden="1">
      <c r="B74" s="15">
        <v>11</v>
      </c>
      <c r="C74" s="1" t="s">
        <v>11</v>
      </c>
      <c r="D74" s="1">
        <v>389</v>
      </c>
      <c r="E74" s="3">
        <f t="shared" si="24"/>
        <v>0.047363935224643855</v>
      </c>
      <c r="F74" s="1">
        <v>712</v>
      </c>
      <c r="G74" s="3">
        <f t="shared" si="25"/>
        <v>0.07335668658561714</v>
      </c>
      <c r="H74" s="2">
        <v>2109</v>
      </c>
      <c r="I74" s="3">
        <f t="shared" si="26"/>
        <v>0.15947069943289224</v>
      </c>
      <c r="J74" s="2">
        <v>7052</v>
      </c>
      <c r="K74" s="3">
        <f t="shared" si="27"/>
        <v>0.17120660354454964</v>
      </c>
      <c r="L74" s="2">
        <v>4781</v>
      </c>
      <c r="M74" s="3">
        <f t="shared" si="28"/>
        <v>0.16050626112062308</v>
      </c>
      <c r="N74" s="2">
        <v>1390</v>
      </c>
      <c r="O74" s="3">
        <f t="shared" si="29"/>
        <v>0.1096387442814324</v>
      </c>
      <c r="P74" s="2">
        <v>16433</v>
      </c>
      <c r="Q74" s="3">
        <f t="shared" si="30"/>
        <v>0.14314584621817264</v>
      </c>
      <c r="R74" s="1"/>
      <c r="S74" s="1"/>
      <c r="T74" s="1"/>
      <c r="U74" s="1"/>
    </row>
    <row r="75" spans="2:21" ht="12.75" hidden="1">
      <c r="B75" s="15">
        <v>12</v>
      </c>
      <c r="C75" s="1" t="s">
        <v>12</v>
      </c>
      <c r="D75" s="1">
        <v>35</v>
      </c>
      <c r="E75" s="3">
        <f t="shared" si="24"/>
        <v>0.004261536588335566</v>
      </c>
      <c r="F75" s="1">
        <v>131</v>
      </c>
      <c r="G75" s="3">
        <f t="shared" si="25"/>
        <v>0.013496806099320009</v>
      </c>
      <c r="H75" s="1">
        <v>274</v>
      </c>
      <c r="I75" s="3">
        <f t="shared" si="26"/>
        <v>0.020718336483931947</v>
      </c>
      <c r="J75" s="1">
        <v>936</v>
      </c>
      <c r="K75" s="3">
        <f t="shared" si="27"/>
        <v>0.02272396212672979</v>
      </c>
      <c r="L75" s="1">
        <v>368</v>
      </c>
      <c r="M75" s="3">
        <f t="shared" si="28"/>
        <v>0.012354382784436164</v>
      </c>
      <c r="N75" s="1">
        <v>137</v>
      </c>
      <c r="O75" s="3">
        <f t="shared" si="29"/>
        <v>0.010806120839249093</v>
      </c>
      <c r="P75" s="2">
        <v>1881</v>
      </c>
      <c r="Q75" s="3">
        <f t="shared" si="30"/>
        <v>0.016385160149478654</v>
      </c>
      <c r="R75" s="1"/>
      <c r="S75" s="1"/>
      <c r="T75" s="1"/>
      <c r="U75" s="1"/>
    </row>
    <row r="76" spans="2:21" ht="12.75" hidden="1">
      <c r="B76" s="15">
        <v>13</v>
      </c>
      <c r="C76" s="1" t="s">
        <v>13</v>
      </c>
      <c r="D76" s="1">
        <v>13</v>
      </c>
      <c r="E76" s="3">
        <f t="shared" si="24"/>
        <v>0.0015828564470960673</v>
      </c>
      <c r="F76" s="1">
        <v>96</v>
      </c>
      <c r="G76" s="3">
        <f t="shared" si="25"/>
        <v>0.00989078920255512</v>
      </c>
      <c r="H76" s="1">
        <v>315</v>
      </c>
      <c r="I76" s="3">
        <f t="shared" si="26"/>
        <v>0.023818525519848772</v>
      </c>
      <c r="J76" s="2">
        <v>4532</v>
      </c>
      <c r="K76" s="3">
        <f t="shared" si="27"/>
        <v>0.11002670551104637</v>
      </c>
      <c r="L76" s="2">
        <v>3164</v>
      </c>
      <c r="M76" s="3">
        <f t="shared" si="28"/>
        <v>0.1062208345922718</v>
      </c>
      <c r="N76" s="1">
        <v>621</v>
      </c>
      <c r="O76" s="3">
        <f t="shared" si="29"/>
        <v>0.04898248935163275</v>
      </c>
      <c r="P76" s="2">
        <v>8741</v>
      </c>
      <c r="Q76" s="3">
        <f t="shared" si="30"/>
        <v>0.0761417782384864</v>
      </c>
      <c r="R76" s="1"/>
      <c r="S76" s="1"/>
      <c r="T76" s="1"/>
      <c r="U76" s="1"/>
    </row>
    <row r="77" spans="2:21" ht="12.75" hidden="1">
      <c r="B77" s="15">
        <v>14</v>
      </c>
      <c r="C77" s="1" t="s">
        <v>14</v>
      </c>
      <c r="D77" s="1">
        <v>291</v>
      </c>
      <c r="E77" s="3">
        <f t="shared" si="24"/>
        <v>0.035431632777304274</v>
      </c>
      <c r="F77" s="2">
        <v>1223</v>
      </c>
      <c r="G77" s="3">
        <f t="shared" si="25"/>
        <v>0.1260045332783845</v>
      </c>
      <c r="H77" s="2">
        <v>1877</v>
      </c>
      <c r="I77" s="3">
        <f t="shared" si="26"/>
        <v>0.1419281663516068</v>
      </c>
      <c r="J77" s="2">
        <v>4619</v>
      </c>
      <c r="K77" s="3">
        <f t="shared" si="27"/>
        <v>0.11213886865744113</v>
      </c>
      <c r="L77" s="2">
        <v>3295</v>
      </c>
      <c r="M77" s="3">
        <f t="shared" si="28"/>
        <v>0.11061872628999228</v>
      </c>
      <c r="N77" s="2">
        <v>1542</v>
      </c>
      <c r="O77" s="3">
        <f t="shared" si="29"/>
        <v>0.1216280170373876</v>
      </c>
      <c r="P77" s="2">
        <v>12847</v>
      </c>
      <c r="Q77" s="3">
        <f t="shared" si="30"/>
        <v>0.11190864031916654</v>
      </c>
      <c r="R77" s="1"/>
      <c r="S77" s="1"/>
      <c r="T77" s="1"/>
      <c r="U77" s="1"/>
    </row>
    <row r="78" spans="2:21" ht="12.75" hidden="1">
      <c r="B78" s="15">
        <v>15</v>
      </c>
      <c r="C78" s="1" t="s">
        <v>15</v>
      </c>
      <c r="D78" s="1">
        <v>94</v>
      </c>
      <c r="E78" s="3">
        <f t="shared" si="24"/>
        <v>0.011445269694386948</v>
      </c>
      <c r="F78" s="1">
        <v>15</v>
      </c>
      <c r="G78" s="3">
        <f t="shared" si="25"/>
        <v>0.0015454358128992377</v>
      </c>
      <c r="H78" s="1">
        <v>14</v>
      </c>
      <c r="I78" s="3">
        <f t="shared" si="26"/>
        <v>0.0010586011342155009</v>
      </c>
      <c r="J78" s="1">
        <v>54</v>
      </c>
      <c r="K78" s="3">
        <f t="shared" si="27"/>
        <v>0.0013109978150036416</v>
      </c>
      <c r="L78" s="1">
        <v>20</v>
      </c>
      <c r="M78" s="3">
        <f t="shared" si="28"/>
        <v>0.0006714338469802262</v>
      </c>
      <c r="N78" s="1">
        <v>7</v>
      </c>
      <c r="O78" s="3">
        <f t="shared" si="29"/>
        <v>0.0005521375611295156</v>
      </c>
      <c r="P78" s="1">
        <v>204</v>
      </c>
      <c r="Q78" s="3">
        <f t="shared" si="30"/>
        <v>0.001777018963579822</v>
      </c>
      <c r="R78" s="1"/>
      <c r="S78" s="1"/>
      <c r="T78" s="1"/>
      <c r="U78" s="1"/>
    </row>
    <row r="79" spans="2:21" ht="12.75" hidden="1">
      <c r="B79" s="15">
        <v>16</v>
      </c>
      <c r="C79" s="1" t="s">
        <v>16</v>
      </c>
      <c r="D79" s="2">
        <v>4560</v>
      </c>
      <c r="E79" s="3">
        <f t="shared" si="24"/>
        <v>0.5552173383660051</v>
      </c>
      <c r="F79" s="1">
        <v>38</v>
      </c>
      <c r="G79" s="3">
        <f t="shared" si="25"/>
        <v>0.003915104059344735</v>
      </c>
      <c r="H79" s="1">
        <v>16</v>
      </c>
      <c r="I79" s="3">
        <f t="shared" si="26"/>
        <v>0.0012098298676748581</v>
      </c>
      <c r="J79" s="1">
        <v>48</v>
      </c>
      <c r="K79" s="3">
        <f t="shared" si="27"/>
        <v>0.001165331391114348</v>
      </c>
      <c r="L79" s="1">
        <v>28</v>
      </c>
      <c r="M79" s="3">
        <f t="shared" si="28"/>
        <v>0.0009400073857723167</v>
      </c>
      <c r="N79" s="1">
        <v>19</v>
      </c>
      <c r="O79" s="3">
        <f t="shared" si="29"/>
        <v>0.0014986590944943998</v>
      </c>
      <c r="P79" s="2">
        <v>4709</v>
      </c>
      <c r="Q79" s="3">
        <f t="shared" si="30"/>
        <v>0.04101952107596756</v>
      </c>
      <c r="R79" s="1">
        <v>2</v>
      </c>
      <c r="S79" s="3">
        <v>1</v>
      </c>
      <c r="T79" s="1">
        <v>2</v>
      </c>
      <c r="U79" s="3">
        <v>1</v>
      </c>
    </row>
    <row r="80" spans="2:21" ht="12.75" hidden="1">
      <c r="B80" s="15">
        <v>17</v>
      </c>
      <c r="C80" s="1" t="s">
        <v>17</v>
      </c>
      <c r="D80" s="1">
        <v>250</v>
      </c>
      <c r="E80" s="3">
        <f t="shared" si="24"/>
        <v>0.030439547059539752</v>
      </c>
      <c r="F80" s="1">
        <v>428</v>
      </c>
      <c r="G80" s="3">
        <f t="shared" si="25"/>
        <v>0.04409643519472491</v>
      </c>
      <c r="H80" s="1">
        <v>505</v>
      </c>
      <c r="I80" s="3">
        <f t="shared" si="26"/>
        <v>0.038185255198487714</v>
      </c>
      <c r="J80" s="1">
        <v>367</v>
      </c>
      <c r="K80" s="3">
        <f t="shared" si="27"/>
        <v>0.008909929594561787</v>
      </c>
      <c r="L80" s="1">
        <v>199</v>
      </c>
      <c r="M80" s="3">
        <f t="shared" si="28"/>
        <v>0.006680766777453251</v>
      </c>
      <c r="N80" s="1">
        <v>79</v>
      </c>
      <c r="O80" s="3">
        <f t="shared" si="29"/>
        <v>0.00623126676131882</v>
      </c>
      <c r="P80" s="2">
        <v>1828</v>
      </c>
      <c r="Q80" s="3">
        <f t="shared" si="30"/>
        <v>0.015923483654038798</v>
      </c>
      <c r="R80" s="1"/>
      <c r="S80" s="1"/>
      <c r="T80" s="1"/>
      <c r="U80" s="1"/>
    </row>
    <row r="81" spans="2:21" ht="12.75" hidden="1">
      <c r="B81" s="15">
        <v>18</v>
      </c>
      <c r="C81" s="1" t="s">
        <v>233</v>
      </c>
      <c r="D81" s="1">
        <v>256</v>
      </c>
      <c r="E81" s="3">
        <f t="shared" si="24"/>
        <v>0.031170096188968707</v>
      </c>
      <c r="F81" s="1">
        <v>579</v>
      </c>
      <c r="G81" s="3">
        <f t="shared" si="25"/>
        <v>0.05965382237791057</v>
      </c>
      <c r="H81" s="1">
        <v>741</v>
      </c>
      <c r="I81" s="3">
        <f t="shared" si="26"/>
        <v>0.056030245746691874</v>
      </c>
      <c r="J81" s="2">
        <v>1750</v>
      </c>
      <c r="K81" s="3">
        <f t="shared" si="27"/>
        <v>0.04248604030104394</v>
      </c>
      <c r="L81" s="2">
        <v>1174</v>
      </c>
      <c r="M81" s="3">
        <f t="shared" si="28"/>
        <v>0.039413166817739285</v>
      </c>
      <c r="N81" s="1">
        <v>556</v>
      </c>
      <c r="O81" s="3">
        <f t="shared" si="29"/>
        <v>0.04385549771257296</v>
      </c>
      <c r="P81" s="2">
        <v>5056</v>
      </c>
      <c r="Q81" s="3">
        <f t="shared" si="30"/>
        <v>0.044042195489507746</v>
      </c>
      <c r="R81" s="1"/>
      <c r="S81" s="1"/>
      <c r="T81" s="1"/>
      <c r="U81" s="1"/>
    </row>
    <row r="82" spans="2:21" ht="12.75" hidden="1">
      <c r="B82" s="15">
        <v>19</v>
      </c>
      <c r="C82" s="1" t="s">
        <v>18</v>
      </c>
      <c r="D82" s="1">
        <v>81</v>
      </c>
      <c r="E82" s="3">
        <f t="shared" si="24"/>
        <v>0.009862413247290881</v>
      </c>
      <c r="F82" s="1">
        <v>979</v>
      </c>
      <c r="G82" s="3">
        <f t="shared" si="25"/>
        <v>0.10086544405522357</v>
      </c>
      <c r="H82" s="2">
        <v>1790</v>
      </c>
      <c r="I82" s="3">
        <f t="shared" si="26"/>
        <v>0.13534971644612476</v>
      </c>
      <c r="J82" s="2">
        <v>5182</v>
      </c>
      <c r="K82" s="3">
        <f t="shared" si="27"/>
        <v>0.12580723476571984</v>
      </c>
      <c r="L82" s="2">
        <v>1644</v>
      </c>
      <c r="M82" s="3">
        <f t="shared" si="28"/>
        <v>0.0551918622217746</v>
      </c>
      <c r="N82" s="1">
        <v>435</v>
      </c>
      <c r="O82" s="3">
        <f t="shared" si="29"/>
        <v>0.034311405584477046</v>
      </c>
      <c r="P82" s="2">
        <v>10111</v>
      </c>
      <c r="Q82" s="3">
        <f t="shared" si="30"/>
        <v>0.08807568010174305</v>
      </c>
      <c r="R82" s="1"/>
      <c r="S82" s="1"/>
      <c r="T82" s="1"/>
      <c r="U82" s="1"/>
    </row>
    <row r="83" spans="2:21" ht="12.75" hidden="1">
      <c r="B83" s="15">
        <v>21</v>
      </c>
      <c r="C83" s="1" t="s">
        <v>19</v>
      </c>
      <c r="D83" s="1">
        <v>486</v>
      </c>
      <c r="E83" s="3">
        <f t="shared" si="24"/>
        <v>0.05917447948374528</v>
      </c>
      <c r="F83" s="1">
        <v>190</v>
      </c>
      <c r="G83" s="3">
        <f t="shared" si="25"/>
        <v>0.019575520296723676</v>
      </c>
      <c r="H83" s="1">
        <v>257</v>
      </c>
      <c r="I83" s="3">
        <f t="shared" si="26"/>
        <v>0.01943289224952741</v>
      </c>
      <c r="J83" s="1">
        <v>572</v>
      </c>
      <c r="K83" s="3">
        <f t="shared" si="27"/>
        <v>0.013886865744112648</v>
      </c>
      <c r="L83" s="1">
        <v>406</v>
      </c>
      <c r="M83" s="3">
        <f t="shared" si="28"/>
        <v>0.013630107093698593</v>
      </c>
      <c r="N83" s="1">
        <v>121</v>
      </c>
      <c r="O83" s="3">
        <f t="shared" si="29"/>
        <v>0.009544092128095915</v>
      </c>
      <c r="P83" s="2">
        <v>2032</v>
      </c>
      <c r="Q83" s="3">
        <f t="shared" si="30"/>
        <v>0.01770050261761862</v>
      </c>
      <c r="R83" s="1"/>
      <c r="S83" s="1"/>
      <c r="T83" s="1"/>
      <c r="U83" s="1"/>
    </row>
    <row r="84" spans="2:21" ht="12.75" hidden="1">
      <c r="B84" s="15" t="s">
        <v>1</v>
      </c>
      <c r="C84" s="1" t="s">
        <v>1</v>
      </c>
      <c r="D84" s="2">
        <f>SUM(D64:D83)</f>
        <v>8213</v>
      </c>
      <c r="E84" s="3">
        <f t="shared" si="24"/>
        <v>1</v>
      </c>
      <c r="F84" s="2">
        <f aca="true" t="shared" si="31" ref="F84:P84">SUM(F64:F83)</f>
        <v>9706</v>
      </c>
      <c r="G84" s="3">
        <f t="shared" si="25"/>
        <v>1</v>
      </c>
      <c r="H84" s="2">
        <f t="shared" si="31"/>
        <v>13225</v>
      </c>
      <c r="I84" s="3">
        <f t="shared" si="26"/>
        <v>1</v>
      </c>
      <c r="J84" s="2">
        <f t="shared" si="31"/>
        <v>41190</v>
      </c>
      <c r="K84" s="3">
        <f t="shared" si="27"/>
        <v>1</v>
      </c>
      <c r="L84" s="2">
        <f t="shared" si="31"/>
        <v>29787</v>
      </c>
      <c r="M84" s="3">
        <f t="shared" si="28"/>
        <v>1</v>
      </c>
      <c r="N84" s="2">
        <f t="shared" si="31"/>
        <v>12678</v>
      </c>
      <c r="O84" s="3">
        <f t="shared" si="29"/>
        <v>1</v>
      </c>
      <c r="P84" s="2">
        <f t="shared" si="31"/>
        <v>114799</v>
      </c>
      <c r="Q84" s="3">
        <f t="shared" si="30"/>
        <v>1</v>
      </c>
      <c r="R84" s="1">
        <v>2</v>
      </c>
      <c r="S84" s="3">
        <v>1</v>
      </c>
      <c r="T84" s="1">
        <v>2</v>
      </c>
      <c r="U84" s="3">
        <v>1</v>
      </c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</sheetData>
  <mergeCells count="20">
    <mergeCell ref="C28:Q28"/>
    <mergeCell ref="B27:Q27"/>
    <mergeCell ref="D2:Q2"/>
    <mergeCell ref="D3:E3"/>
    <mergeCell ref="F3:G3"/>
    <mergeCell ref="H3:I3"/>
    <mergeCell ref="J3:K3"/>
    <mergeCell ref="L3:M3"/>
    <mergeCell ref="N3:O3"/>
    <mergeCell ref="P3:Q3"/>
    <mergeCell ref="C30:C32"/>
    <mergeCell ref="B30:B31"/>
    <mergeCell ref="D30:Q30"/>
    <mergeCell ref="D31:E31"/>
    <mergeCell ref="F31:G31"/>
    <mergeCell ref="H31:I31"/>
    <mergeCell ref="J31:K31"/>
    <mergeCell ref="L31:M31"/>
    <mergeCell ref="N31:O31"/>
    <mergeCell ref="P31:Q3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1"/>
  <ignoredErrors>
    <ignoredError sqref="H31" twoDigitTextYear="1"/>
    <ignoredError sqref="O53 I35:I53 K35:K53 M35:M53 E35:E53 G35:G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L19" sqref="L19"/>
    </sheetView>
  </sheetViews>
  <sheetFormatPr defaultColWidth="11.421875" defaultRowHeight="12.75"/>
  <cols>
    <col min="1" max="1" width="9.8515625" style="0" bestFit="1" customWidth="1"/>
    <col min="2" max="2" width="65.7109375" style="0" customWidth="1"/>
    <col min="3" max="6" width="10.7109375" style="0" customWidth="1"/>
    <col min="7" max="7" width="9.7109375" style="0" bestFit="1" customWidth="1"/>
    <col min="8" max="8" width="6.28125" style="0" bestFit="1" customWidth="1"/>
  </cols>
  <sheetData>
    <row r="1" ht="13.5" thickBot="1">
      <c r="B1" s="21" t="s">
        <v>53</v>
      </c>
    </row>
    <row r="2" spans="1:8" ht="12.75">
      <c r="A2" s="26" t="s">
        <v>42</v>
      </c>
      <c r="B2" s="27"/>
      <c r="C2" s="507" t="s">
        <v>205</v>
      </c>
      <c r="D2" s="507"/>
      <c r="E2" s="507" t="s">
        <v>204</v>
      </c>
      <c r="F2" s="507"/>
      <c r="G2" s="507" t="s">
        <v>1</v>
      </c>
      <c r="H2" s="556"/>
    </row>
    <row r="3" spans="1:8" ht="13.5" thickBot="1">
      <c r="A3" s="28" t="s">
        <v>43</v>
      </c>
      <c r="B3" s="29" t="s">
        <v>200</v>
      </c>
      <c r="C3" s="29" t="s">
        <v>40</v>
      </c>
      <c r="D3" s="29" t="s">
        <v>41</v>
      </c>
      <c r="E3" s="29" t="s">
        <v>40</v>
      </c>
      <c r="F3" s="29" t="s">
        <v>41</v>
      </c>
      <c r="G3" s="29" t="s">
        <v>40</v>
      </c>
      <c r="H3" s="30" t="s">
        <v>41</v>
      </c>
    </row>
    <row r="4" spans="1:8" ht="13.5" thickBot="1">
      <c r="A4" s="38" t="s">
        <v>1</v>
      </c>
      <c r="B4" s="39"/>
      <c r="C4" s="40">
        <v>235536</v>
      </c>
      <c r="D4" s="41">
        <v>0.89</v>
      </c>
      <c r="E4" s="40">
        <v>27879</v>
      </c>
      <c r="F4" s="41">
        <v>0.11</v>
      </c>
      <c r="G4" s="40">
        <v>263415</v>
      </c>
      <c r="H4" s="42">
        <v>1</v>
      </c>
    </row>
    <row r="5" spans="1:8" ht="12.75">
      <c r="A5" s="34" t="s">
        <v>34</v>
      </c>
      <c r="B5" s="6" t="s">
        <v>15</v>
      </c>
      <c r="C5" s="35">
        <v>39823</v>
      </c>
      <c r="D5" s="36">
        <v>0.86</v>
      </c>
      <c r="E5" s="35">
        <v>6649</v>
      </c>
      <c r="F5" s="36">
        <v>0.14</v>
      </c>
      <c r="G5" s="35">
        <v>46472</v>
      </c>
      <c r="H5" s="37">
        <f>+G5/$G$4</f>
        <v>0.1764212364519864</v>
      </c>
    </row>
    <row r="6" spans="1:8" ht="12.75">
      <c r="A6" s="18" t="s">
        <v>30</v>
      </c>
      <c r="B6" s="1" t="s">
        <v>11</v>
      </c>
      <c r="C6" s="2">
        <v>29365</v>
      </c>
      <c r="D6" s="3">
        <v>0.87</v>
      </c>
      <c r="E6" s="2">
        <v>4370</v>
      </c>
      <c r="F6" s="3">
        <v>0.13</v>
      </c>
      <c r="G6" s="2">
        <v>33735</v>
      </c>
      <c r="H6" s="37">
        <f aca="true" t="shared" si="0" ref="H6:H24">+G6/$G$4</f>
        <v>0.12806787768350322</v>
      </c>
    </row>
    <row r="7" spans="1:8" ht="12.75">
      <c r="A7" s="18" t="s">
        <v>21</v>
      </c>
      <c r="B7" s="1" t="s">
        <v>3</v>
      </c>
      <c r="C7" s="2">
        <v>27969</v>
      </c>
      <c r="D7" s="3">
        <v>0.9</v>
      </c>
      <c r="E7" s="2">
        <v>3096</v>
      </c>
      <c r="F7" s="3">
        <v>0.1</v>
      </c>
      <c r="G7" s="2">
        <v>31065</v>
      </c>
      <c r="H7" s="37">
        <f t="shared" si="0"/>
        <v>0.11793178065030466</v>
      </c>
    </row>
    <row r="8" spans="1:10" ht="12.75">
      <c r="A8" s="18" t="s">
        <v>33</v>
      </c>
      <c r="B8" s="1" t="s">
        <v>14</v>
      </c>
      <c r="C8" s="2">
        <v>24104</v>
      </c>
      <c r="D8" s="3">
        <v>0.9</v>
      </c>
      <c r="E8" s="2">
        <v>2693</v>
      </c>
      <c r="F8" s="3">
        <v>0.1</v>
      </c>
      <c r="G8" s="2">
        <v>26797</v>
      </c>
      <c r="H8" s="37">
        <f t="shared" si="0"/>
        <v>0.10172921056128163</v>
      </c>
      <c r="J8" s="43"/>
    </row>
    <row r="9" spans="1:8" ht="12.75">
      <c r="A9" s="18" t="s">
        <v>29</v>
      </c>
      <c r="B9" s="1" t="s">
        <v>10</v>
      </c>
      <c r="C9" s="2">
        <v>21842</v>
      </c>
      <c r="D9" s="3">
        <v>0.9</v>
      </c>
      <c r="E9" s="2">
        <v>2497</v>
      </c>
      <c r="F9" s="3">
        <v>0.1</v>
      </c>
      <c r="G9" s="2">
        <v>24339</v>
      </c>
      <c r="H9" s="37">
        <f t="shared" si="0"/>
        <v>0.09239792722510108</v>
      </c>
    </row>
    <row r="10" spans="1:8" ht="12.75">
      <c r="A10" s="18" t="s">
        <v>38</v>
      </c>
      <c r="B10" s="1" t="s">
        <v>206</v>
      </c>
      <c r="C10" s="2">
        <v>15765</v>
      </c>
      <c r="D10" s="3">
        <v>0.89</v>
      </c>
      <c r="E10" s="2">
        <v>1850</v>
      </c>
      <c r="F10" s="3">
        <v>0.11</v>
      </c>
      <c r="G10" s="2">
        <v>17615</v>
      </c>
      <c r="H10" s="37">
        <f t="shared" si="0"/>
        <v>0.06687166638194483</v>
      </c>
    </row>
    <row r="11" spans="1:8" ht="12.75">
      <c r="A11" s="18" t="s">
        <v>32</v>
      </c>
      <c r="B11" s="1" t="s">
        <v>13</v>
      </c>
      <c r="C11" s="2">
        <v>14679</v>
      </c>
      <c r="D11" s="3">
        <v>0.93</v>
      </c>
      <c r="E11" s="2">
        <v>1055</v>
      </c>
      <c r="F11" s="3">
        <v>0.07</v>
      </c>
      <c r="G11" s="2">
        <v>15734</v>
      </c>
      <c r="H11" s="37">
        <f t="shared" si="0"/>
        <v>0.0597308429664218</v>
      </c>
    </row>
    <row r="12" spans="1:8" ht="12.75">
      <c r="A12" s="18" t="s">
        <v>28</v>
      </c>
      <c r="B12" s="1" t="s">
        <v>9</v>
      </c>
      <c r="C12" s="2">
        <v>13484</v>
      </c>
      <c r="D12" s="3">
        <v>0.9</v>
      </c>
      <c r="E12" s="2">
        <v>1446</v>
      </c>
      <c r="F12" s="3">
        <v>0.1</v>
      </c>
      <c r="G12" s="2">
        <v>14930</v>
      </c>
      <c r="H12" s="37">
        <f t="shared" si="0"/>
        <v>0.056678624983391226</v>
      </c>
    </row>
    <row r="13" spans="1:8" ht="12.75">
      <c r="A13" s="18" t="s">
        <v>37</v>
      </c>
      <c r="B13" s="1" t="s">
        <v>207</v>
      </c>
      <c r="C13" s="2">
        <v>9425</v>
      </c>
      <c r="D13" s="3">
        <v>0.92</v>
      </c>
      <c r="E13" s="1">
        <v>849</v>
      </c>
      <c r="F13" s="3">
        <v>0.08</v>
      </c>
      <c r="G13" s="2">
        <v>10274</v>
      </c>
      <c r="H13" s="37">
        <f t="shared" si="0"/>
        <v>0.039003093977184294</v>
      </c>
    </row>
    <row r="14" spans="1:8" ht="12.75">
      <c r="A14" s="18" t="s">
        <v>26</v>
      </c>
      <c r="B14" s="1" t="s">
        <v>7</v>
      </c>
      <c r="C14" s="2">
        <v>6262</v>
      </c>
      <c r="D14" s="3">
        <v>0.94</v>
      </c>
      <c r="E14" s="1">
        <v>380</v>
      </c>
      <c r="F14" s="3">
        <v>0.06</v>
      </c>
      <c r="G14" s="2">
        <v>6642</v>
      </c>
      <c r="H14" s="37">
        <f t="shared" si="0"/>
        <v>0.025214964979215305</v>
      </c>
    </row>
    <row r="15" spans="1:8" ht="12.75">
      <c r="A15" s="18" t="s">
        <v>25</v>
      </c>
      <c r="B15" s="1" t="s">
        <v>6</v>
      </c>
      <c r="C15" s="2">
        <v>6053</v>
      </c>
      <c r="D15" s="3">
        <v>0.94</v>
      </c>
      <c r="E15" s="1">
        <v>385</v>
      </c>
      <c r="F15" s="3">
        <v>0.06</v>
      </c>
      <c r="G15" s="2">
        <v>6438</v>
      </c>
      <c r="H15" s="37">
        <f t="shared" si="0"/>
        <v>0.02444052161038665</v>
      </c>
    </row>
    <row r="16" spans="1:8" ht="12.75">
      <c r="A16" s="18" t="s">
        <v>20</v>
      </c>
      <c r="B16" s="1" t="s">
        <v>2</v>
      </c>
      <c r="C16" s="2">
        <v>5464</v>
      </c>
      <c r="D16" s="3">
        <v>0.89</v>
      </c>
      <c r="E16" s="1">
        <v>654</v>
      </c>
      <c r="F16" s="3">
        <v>0.11</v>
      </c>
      <c r="G16" s="2">
        <v>6118</v>
      </c>
      <c r="H16" s="37">
        <f t="shared" si="0"/>
        <v>0.02322570848281229</v>
      </c>
    </row>
    <row r="17" spans="1:8" ht="12.75">
      <c r="A17" s="18" t="s">
        <v>24</v>
      </c>
      <c r="B17" s="1" t="s">
        <v>5</v>
      </c>
      <c r="C17" s="2">
        <v>3463</v>
      </c>
      <c r="D17" s="3">
        <v>0.92</v>
      </c>
      <c r="E17" s="1">
        <v>282</v>
      </c>
      <c r="F17" s="3">
        <v>0.08</v>
      </c>
      <c r="G17" s="2">
        <v>3745</v>
      </c>
      <c r="H17" s="37">
        <f t="shared" si="0"/>
        <v>0.01421710988364368</v>
      </c>
    </row>
    <row r="18" spans="1:8" ht="12.75">
      <c r="A18" s="18" t="s">
        <v>39</v>
      </c>
      <c r="B18" s="1" t="s">
        <v>208</v>
      </c>
      <c r="C18" s="2">
        <v>3638</v>
      </c>
      <c r="D18" s="3">
        <v>0.98</v>
      </c>
      <c r="E18" s="1">
        <v>87</v>
      </c>
      <c r="F18" s="3">
        <v>0.02</v>
      </c>
      <c r="G18" s="2">
        <v>3725</v>
      </c>
      <c r="H18" s="37">
        <f t="shared" si="0"/>
        <v>0.014141184063170283</v>
      </c>
    </row>
    <row r="19" spans="1:8" ht="12.75">
      <c r="A19" s="18" t="s">
        <v>31</v>
      </c>
      <c r="B19" s="1" t="s">
        <v>12</v>
      </c>
      <c r="C19" s="2">
        <v>3273</v>
      </c>
      <c r="D19" s="3">
        <v>0.89</v>
      </c>
      <c r="E19" s="1">
        <v>405</v>
      </c>
      <c r="F19" s="3">
        <v>0.11</v>
      </c>
      <c r="G19" s="2">
        <v>3678</v>
      </c>
      <c r="H19" s="37">
        <f t="shared" si="0"/>
        <v>0.013962758385057799</v>
      </c>
    </row>
    <row r="20" spans="1:8" ht="12.75">
      <c r="A20" s="18" t="s">
        <v>36</v>
      </c>
      <c r="B20" s="1" t="s">
        <v>17</v>
      </c>
      <c r="C20" s="2">
        <v>2911</v>
      </c>
      <c r="D20" s="3">
        <v>0.94</v>
      </c>
      <c r="E20" s="1">
        <v>201</v>
      </c>
      <c r="F20" s="3">
        <v>0.06</v>
      </c>
      <c r="G20" s="2">
        <v>3112</v>
      </c>
      <c r="H20" s="37">
        <f t="shared" si="0"/>
        <v>0.01181405766566065</v>
      </c>
    </row>
    <row r="21" spans="1:8" ht="12.75">
      <c r="A21" s="18" t="s">
        <v>35</v>
      </c>
      <c r="B21" s="1" t="s">
        <v>16</v>
      </c>
      <c r="C21" s="2">
        <v>2674</v>
      </c>
      <c r="D21" s="3">
        <v>0.87</v>
      </c>
      <c r="E21" s="1">
        <v>410</v>
      </c>
      <c r="F21" s="3">
        <v>0.13</v>
      </c>
      <c r="G21" s="2">
        <v>3084</v>
      </c>
      <c r="H21" s="37">
        <f t="shared" si="0"/>
        <v>0.011707761516997893</v>
      </c>
    </row>
    <row r="22" spans="1:8" ht="12.75">
      <c r="A22" s="18" t="s">
        <v>23</v>
      </c>
      <c r="B22" s="1" t="s">
        <v>4</v>
      </c>
      <c r="C22" s="2">
        <v>2789</v>
      </c>
      <c r="D22" s="3">
        <v>0.91</v>
      </c>
      <c r="E22" s="1">
        <v>286</v>
      </c>
      <c r="F22" s="3">
        <v>0.09</v>
      </c>
      <c r="G22" s="2">
        <v>3075</v>
      </c>
      <c r="H22" s="37">
        <f t="shared" si="0"/>
        <v>0.011673594897784864</v>
      </c>
    </row>
    <row r="23" spans="1:8" ht="12.75">
      <c r="A23" s="31" t="s">
        <v>27</v>
      </c>
      <c r="B23" s="21" t="s">
        <v>8</v>
      </c>
      <c r="C23" s="32">
        <v>1705</v>
      </c>
      <c r="D23" s="33">
        <v>0.93</v>
      </c>
      <c r="E23" s="21">
        <v>131</v>
      </c>
      <c r="F23" s="33">
        <v>0.07</v>
      </c>
      <c r="G23" s="32">
        <v>1836</v>
      </c>
      <c r="H23" s="37">
        <f t="shared" si="0"/>
        <v>0.0069699903194578895</v>
      </c>
    </row>
    <row r="24" spans="1:8" ht="13.5" thickBot="1">
      <c r="A24" s="19" t="s">
        <v>22</v>
      </c>
      <c r="B24" s="23" t="s">
        <v>203</v>
      </c>
      <c r="C24" s="23">
        <v>848</v>
      </c>
      <c r="D24" s="25">
        <v>0.85</v>
      </c>
      <c r="E24" s="23">
        <v>153</v>
      </c>
      <c r="F24" s="25">
        <v>0.15</v>
      </c>
      <c r="G24" s="24">
        <v>1001</v>
      </c>
      <c r="H24" s="37">
        <f t="shared" si="0"/>
        <v>0.0038000873146935444</v>
      </c>
    </row>
    <row r="25" spans="1:8" ht="12.75">
      <c r="A25" s="14"/>
      <c r="B25" s="14"/>
      <c r="C25" s="14"/>
      <c r="D25" s="50"/>
      <c r="E25" s="14"/>
      <c r="F25" s="50"/>
      <c r="G25" s="48"/>
      <c r="H25" s="50"/>
    </row>
    <row r="26" ht="12.75">
      <c r="B26" s="21" t="s">
        <v>53</v>
      </c>
    </row>
    <row r="27" spans="1:8" ht="12.75">
      <c r="A27" s="1"/>
      <c r="B27" s="260" t="s">
        <v>283</v>
      </c>
      <c r="C27" s="1" t="s">
        <v>256</v>
      </c>
      <c r="D27" s="1" t="s">
        <v>256</v>
      </c>
      <c r="E27" s="1" t="s">
        <v>257</v>
      </c>
      <c r="F27" s="1" t="s">
        <v>257</v>
      </c>
      <c r="G27" s="1" t="s">
        <v>1</v>
      </c>
      <c r="H27" s="1" t="s">
        <v>1</v>
      </c>
    </row>
    <row r="28" spans="1:8" ht="12.75">
      <c r="A28" s="1"/>
      <c r="B28" s="1"/>
      <c r="C28" s="1" t="s">
        <v>54</v>
      </c>
      <c r="D28" s="1" t="s">
        <v>258</v>
      </c>
      <c r="E28" s="1" t="s">
        <v>54</v>
      </c>
      <c r="F28" s="1" t="s">
        <v>258</v>
      </c>
      <c r="G28" s="1" t="s">
        <v>54</v>
      </c>
      <c r="H28" s="1" t="s">
        <v>258</v>
      </c>
    </row>
    <row r="29" spans="1:8" ht="12.75">
      <c r="A29" s="136" t="s">
        <v>1</v>
      </c>
      <c r="B29" s="136" t="s">
        <v>1</v>
      </c>
      <c r="C29" s="177">
        <v>248387</v>
      </c>
      <c r="D29" s="178">
        <v>0.91</v>
      </c>
      <c r="E29" s="177">
        <v>25144</v>
      </c>
      <c r="F29" s="178">
        <v>0.09</v>
      </c>
      <c r="G29" s="177">
        <v>273531</v>
      </c>
      <c r="H29" s="178">
        <v>1</v>
      </c>
    </row>
    <row r="30" spans="1:8" ht="12.75">
      <c r="A30" s="1">
        <v>15</v>
      </c>
      <c r="B30" s="1" t="s">
        <v>15</v>
      </c>
      <c r="C30" s="2">
        <v>32347</v>
      </c>
      <c r="D30" s="3">
        <v>0.9</v>
      </c>
      <c r="E30" s="2">
        <v>3430</v>
      </c>
      <c r="F30" s="3">
        <v>0.1</v>
      </c>
      <c r="G30" s="2">
        <v>35777</v>
      </c>
      <c r="H30" s="3">
        <v>1</v>
      </c>
    </row>
    <row r="31" spans="1:8" ht="12.75">
      <c r="A31" s="1">
        <v>2</v>
      </c>
      <c r="B31" s="1" t="s">
        <v>3</v>
      </c>
      <c r="C31" s="2">
        <v>32577</v>
      </c>
      <c r="D31" s="3">
        <v>0.93</v>
      </c>
      <c r="E31" s="2">
        <v>2630</v>
      </c>
      <c r="F31" s="3">
        <v>0.07</v>
      </c>
      <c r="G31" s="2">
        <v>35207</v>
      </c>
      <c r="H31" s="3">
        <v>1</v>
      </c>
    </row>
    <row r="32" spans="1:8" ht="12.75">
      <c r="A32" s="1">
        <v>11</v>
      </c>
      <c r="B32" s="1" t="s">
        <v>11</v>
      </c>
      <c r="C32" s="2">
        <v>28895</v>
      </c>
      <c r="D32" s="3">
        <v>0.89</v>
      </c>
      <c r="E32" s="2">
        <v>3740</v>
      </c>
      <c r="F32" s="3">
        <v>0.11</v>
      </c>
      <c r="G32" s="2">
        <v>32635</v>
      </c>
      <c r="H32" s="3">
        <v>1</v>
      </c>
    </row>
    <row r="33" spans="1:8" ht="12.75">
      <c r="A33" s="1">
        <v>14</v>
      </c>
      <c r="B33" s="1" t="s">
        <v>14</v>
      </c>
      <c r="C33" s="2">
        <v>25414</v>
      </c>
      <c r="D33" s="3">
        <v>0.92</v>
      </c>
      <c r="E33" s="2">
        <v>2144</v>
      </c>
      <c r="F33" s="3">
        <v>0.08</v>
      </c>
      <c r="G33" s="2">
        <v>27558</v>
      </c>
      <c r="H33" s="3">
        <v>1</v>
      </c>
    </row>
    <row r="34" spans="1:8" ht="12.75">
      <c r="A34" s="1">
        <v>10</v>
      </c>
      <c r="B34" s="1" t="s">
        <v>10</v>
      </c>
      <c r="C34" s="2">
        <v>20478</v>
      </c>
      <c r="D34" s="3">
        <v>0.91</v>
      </c>
      <c r="E34" s="2">
        <v>2125</v>
      </c>
      <c r="F34" s="3">
        <v>0.09</v>
      </c>
      <c r="G34" s="2">
        <v>22603</v>
      </c>
      <c r="H34" s="3">
        <v>1</v>
      </c>
    </row>
    <row r="35" spans="1:8" ht="12.75">
      <c r="A35" s="1">
        <v>13</v>
      </c>
      <c r="B35" s="1" t="s">
        <v>13</v>
      </c>
      <c r="C35" s="2">
        <v>16200</v>
      </c>
      <c r="D35" s="3">
        <v>0.93</v>
      </c>
      <c r="E35" s="2">
        <v>1254</v>
      </c>
      <c r="F35" s="3">
        <v>0.07</v>
      </c>
      <c r="G35" s="2">
        <v>17454</v>
      </c>
      <c r="H35" s="3">
        <v>1</v>
      </c>
    </row>
    <row r="36" spans="1:8" ht="12.75">
      <c r="A36" s="1">
        <v>19</v>
      </c>
      <c r="B36" s="1" t="s">
        <v>18</v>
      </c>
      <c r="C36" s="2">
        <v>14376</v>
      </c>
      <c r="D36" s="3">
        <v>0.88</v>
      </c>
      <c r="E36" s="2">
        <v>1930</v>
      </c>
      <c r="F36" s="3">
        <v>0.12</v>
      </c>
      <c r="G36" s="2">
        <v>16306</v>
      </c>
      <c r="H36" s="3">
        <v>1</v>
      </c>
    </row>
    <row r="37" spans="1:8" ht="12.75">
      <c r="A37" s="1">
        <v>9</v>
      </c>
      <c r="B37" s="1" t="s">
        <v>9</v>
      </c>
      <c r="C37" s="2">
        <v>11748</v>
      </c>
      <c r="D37" s="3">
        <v>0.88</v>
      </c>
      <c r="E37" s="2">
        <v>1611</v>
      </c>
      <c r="F37" s="3">
        <v>0.12</v>
      </c>
      <c r="G37" s="2">
        <v>13359</v>
      </c>
      <c r="H37" s="3">
        <v>1</v>
      </c>
    </row>
    <row r="38" spans="1:8" ht="12.75">
      <c r="A38" s="1">
        <v>7</v>
      </c>
      <c r="B38" s="1" t="s">
        <v>7</v>
      </c>
      <c r="C38" s="2">
        <v>13000</v>
      </c>
      <c r="D38" s="3">
        <v>0.97</v>
      </c>
      <c r="E38" s="1">
        <v>347</v>
      </c>
      <c r="F38" s="3">
        <v>0.03</v>
      </c>
      <c r="G38" s="2">
        <v>13347</v>
      </c>
      <c r="H38" s="3">
        <v>1</v>
      </c>
    </row>
    <row r="39" spans="1:8" ht="12.75">
      <c r="A39" s="1">
        <v>18</v>
      </c>
      <c r="B39" s="1" t="s">
        <v>233</v>
      </c>
      <c r="C39" s="2">
        <v>9592</v>
      </c>
      <c r="D39" s="3">
        <v>0.86</v>
      </c>
      <c r="E39" s="2">
        <v>1595</v>
      </c>
      <c r="F39" s="3">
        <v>0.14</v>
      </c>
      <c r="G39" s="2">
        <v>11187</v>
      </c>
      <c r="H39" s="3">
        <v>1</v>
      </c>
    </row>
    <row r="40" spans="1:8" ht="12.75">
      <c r="A40" s="1">
        <v>16</v>
      </c>
      <c r="B40" s="1" t="s">
        <v>16</v>
      </c>
      <c r="C40" s="2">
        <v>8642</v>
      </c>
      <c r="D40" s="3">
        <v>0.93</v>
      </c>
      <c r="E40" s="1">
        <v>621</v>
      </c>
      <c r="F40" s="3">
        <v>0.07</v>
      </c>
      <c r="G40" s="2">
        <v>9263</v>
      </c>
      <c r="H40" s="3">
        <v>1</v>
      </c>
    </row>
    <row r="41" spans="1:8" ht="12.75">
      <c r="A41" s="1">
        <v>6</v>
      </c>
      <c r="B41" s="1" t="s">
        <v>6</v>
      </c>
      <c r="C41" s="2">
        <v>7943</v>
      </c>
      <c r="D41" s="3">
        <v>0.95</v>
      </c>
      <c r="E41" s="1">
        <v>440</v>
      </c>
      <c r="F41" s="3">
        <v>0.05</v>
      </c>
      <c r="G41" s="2">
        <v>8383</v>
      </c>
      <c r="H41" s="3">
        <v>1</v>
      </c>
    </row>
    <row r="42" spans="1:8" ht="12.75">
      <c r="A42" s="1">
        <v>1</v>
      </c>
      <c r="B42" s="1" t="s">
        <v>2</v>
      </c>
      <c r="C42" s="2">
        <v>6643</v>
      </c>
      <c r="D42" s="3">
        <v>0.9</v>
      </c>
      <c r="E42" s="1">
        <v>779</v>
      </c>
      <c r="F42" s="3">
        <v>0.1</v>
      </c>
      <c r="G42" s="2">
        <v>7422</v>
      </c>
      <c r="H42" s="3">
        <v>1</v>
      </c>
    </row>
    <row r="43" spans="1:8" ht="12.75">
      <c r="A43" s="1">
        <v>21</v>
      </c>
      <c r="B43" s="1" t="s">
        <v>19</v>
      </c>
      <c r="C43" s="2">
        <v>5660</v>
      </c>
      <c r="D43" s="3">
        <v>0.9</v>
      </c>
      <c r="E43" s="1">
        <v>644</v>
      </c>
      <c r="F43" s="3">
        <v>0.1</v>
      </c>
      <c r="G43" s="2">
        <v>6304</v>
      </c>
      <c r="H43" s="3">
        <v>1</v>
      </c>
    </row>
    <row r="44" spans="1:8" ht="12.75">
      <c r="A44" s="1">
        <v>4</v>
      </c>
      <c r="B44" s="1" t="s">
        <v>4</v>
      </c>
      <c r="C44" s="2">
        <v>3621</v>
      </c>
      <c r="D44" s="3">
        <v>0.87</v>
      </c>
      <c r="E44" s="1">
        <v>546</v>
      </c>
      <c r="F44" s="3">
        <v>0.13</v>
      </c>
      <c r="G44" s="2">
        <v>4167</v>
      </c>
      <c r="H44" s="3">
        <v>1</v>
      </c>
    </row>
    <row r="45" spans="1:8" ht="12.75">
      <c r="A45" s="1">
        <v>12</v>
      </c>
      <c r="B45" s="1" t="s">
        <v>12</v>
      </c>
      <c r="C45" s="2">
        <v>3228</v>
      </c>
      <c r="D45" s="3">
        <v>0.9</v>
      </c>
      <c r="E45" s="1">
        <v>360</v>
      </c>
      <c r="F45" s="3">
        <v>0.1</v>
      </c>
      <c r="G45" s="2">
        <v>3588</v>
      </c>
      <c r="H45" s="3">
        <v>1</v>
      </c>
    </row>
    <row r="46" spans="1:8" ht="12.75">
      <c r="A46" s="1">
        <v>17</v>
      </c>
      <c r="B46" s="1" t="s">
        <v>17</v>
      </c>
      <c r="C46" s="2">
        <v>3028</v>
      </c>
      <c r="D46" s="3">
        <v>0.9</v>
      </c>
      <c r="E46" s="1">
        <v>318</v>
      </c>
      <c r="F46" s="3">
        <v>0.1</v>
      </c>
      <c r="G46" s="2">
        <v>3346</v>
      </c>
      <c r="H46" s="3">
        <v>1</v>
      </c>
    </row>
    <row r="47" spans="1:8" ht="12.75">
      <c r="A47" s="1">
        <v>5</v>
      </c>
      <c r="B47" s="1" t="s">
        <v>5</v>
      </c>
      <c r="C47" s="2">
        <v>2793</v>
      </c>
      <c r="D47" s="3">
        <v>0.87</v>
      </c>
      <c r="E47" s="1">
        <v>426</v>
      </c>
      <c r="F47" s="3">
        <v>0.13</v>
      </c>
      <c r="G47" s="2">
        <v>3219</v>
      </c>
      <c r="H47" s="3">
        <v>1</v>
      </c>
    </row>
    <row r="48" spans="1:8" ht="12.75">
      <c r="A48" s="1">
        <v>8</v>
      </c>
      <c r="B48" s="1" t="s">
        <v>8</v>
      </c>
      <c r="C48" s="2">
        <v>1320</v>
      </c>
      <c r="D48" s="3">
        <v>0.93</v>
      </c>
      <c r="E48" s="1">
        <v>106</v>
      </c>
      <c r="F48" s="3">
        <v>0.07</v>
      </c>
      <c r="G48" s="2">
        <v>1426</v>
      </c>
      <c r="H48" s="3">
        <v>1</v>
      </c>
    </row>
    <row r="49" spans="1:8" ht="12.75">
      <c r="A49" s="1">
        <v>3</v>
      </c>
      <c r="B49" s="1" t="s">
        <v>237</v>
      </c>
      <c r="C49" s="1">
        <v>882</v>
      </c>
      <c r="D49" s="3">
        <v>0.9</v>
      </c>
      <c r="E49" s="1">
        <v>98</v>
      </c>
      <c r="F49" s="3">
        <v>0.1</v>
      </c>
      <c r="G49" s="1">
        <v>980</v>
      </c>
      <c r="H49" s="3">
        <v>1</v>
      </c>
    </row>
  </sheetData>
  <mergeCells count="3">
    <mergeCell ref="C2:D2"/>
    <mergeCell ref="E2:F2"/>
    <mergeCell ref="G2:H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zoomScale="75" zoomScaleNormal="75" workbookViewId="0" topLeftCell="A114">
      <pane ySplit="210" topLeftCell="BM3" activePane="bottomLeft" state="split"/>
      <selection pane="topLeft" activeCell="C114" sqref="B1:C16384"/>
      <selection pane="bottomLeft" activeCell="C4" sqref="C4:I51"/>
    </sheetView>
  </sheetViews>
  <sheetFormatPr defaultColWidth="11.421875" defaultRowHeight="12.75"/>
  <cols>
    <col min="1" max="1" width="10.57421875" style="78" customWidth="1"/>
    <col min="2" max="3" width="10.57421875" style="124" customWidth="1"/>
    <col min="4" max="4" width="16.57421875" style="0" customWidth="1"/>
    <col min="5" max="5" width="63.8515625" style="0" customWidth="1"/>
    <col min="6" max="6" width="10.57421875" style="9" customWidth="1"/>
    <col min="7" max="7" width="10.421875" style="9" customWidth="1"/>
    <col min="8" max="8" width="7.8515625" style="80" customWidth="1"/>
    <col min="9" max="9" width="12.8515625" style="0" hidden="1" customWidth="1"/>
    <col min="10" max="10" width="0" style="0" hidden="1" customWidth="1"/>
    <col min="11" max="11" width="26.421875" style="0" hidden="1" customWidth="1"/>
    <col min="12" max="12" width="25.00390625" style="0" hidden="1" customWidth="1"/>
  </cols>
  <sheetData>
    <row r="1" spans="1:8" ht="12.75" hidden="1">
      <c r="A1" s="88"/>
      <c r="D1" s="14"/>
      <c r="E1" s="14"/>
      <c r="F1" s="104" t="s">
        <v>246</v>
      </c>
      <c r="G1" s="187">
        <f>listacondenfemxtasa!D86</f>
        <v>1269329.644887728</v>
      </c>
      <c r="H1" s="143"/>
    </row>
    <row r="2" spans="1:8" ht="12.75" hidden="1">
      <c r="A2" s="88"/>
      <c r="D2" s="14"/>
      <c r="E2" s="14"/>
      <c r="F2" s="9" t="s">
        <v>0</v>
      </c>
      <c r="G2" s="9">
        <v>100000</v>
      </c>
      <c r="H2" s="143"/>
    </row>
    <row r="3" spans="4:13" ht="12.75">
      <c r="D3" s="13"/>
      <c r="G3" s="363"/>
      <c r="H3" s="364"/>
      <c r="I3" s="363"/>
      <c r="J3" s="13"/>
      <c r="K3" s="13"/>
      <c r="L3" s="13"/>
      <c r="M3" s="13"/>
    </row>
    <row r="4" spans="3:13" ht="12.75">
      <c r="C4" s="529" t="s">
        <v>313</v>
      </c>
      <c r="D4" s="529"/>
      <c r="E4" s="529"/>
      <c r="F4" s="529"/>
      <c r="G4" s="529"/>
      <c r="H4" s="529"/>
      <c r="I4" s="529"/>
      <c r="J4" s="13"/>
      <c r="K4" s="13"/>
      <c r="L4" s="13"/>
      <c r="M4" s="13"/>
    </row>
    <row r="5" spans="3:13" ht="12.75" customHeight="1">
      <c r="C5" s="557" t="s">
        <v>314</v>
      </c>
      <c r="D5" s="557"/>
      <c r="E5" s="557"/>
      <c r="F5" s="557"/>
      <c r="G5" s="557"/>
      <c r="H5" s="557"/>
      <c r="I5" s="557"/>
      <c r="J5" s="13"/>
      <c r="K5" s="13"/>
      <c r="L5" s="13"/>
      <c r="M5" s="13"/>
    </row>
    <row r="6" spans="4:13" ht="13.5" customHeight="1">
      <c r="D6" s="13"/>
      <c r="E6" s="362"/>
      <c r="F6" s="363"/>
      <c r="G6" s="363"/>
      <c r="H6" s="315"/>
      <c r="I6" s="13"/>
      <c r="J6" s="13"/>
      <c r="K6" s="13"/>
      <c r="L6" s="13"/>
      <c r="M6" s="13"/>
    </row>
    <row r="7" spans="2:10" ht="43.5" customHeight="1">
      <c r="B7" s="313"/>
      <c r="C7" s="497" t="s">
        <v>276</v>
      </c>
      <c r="D7" s="464" t="s">
        <v>240</v>
      </c>
      <c r="E7" s="361" t="s">
        <v>209</v>
      </c>
      <c r="F7" s="365" t="s">
        <v>40</v>
      </c>
      <c r="G7" s="366" t="s">
        <v>241</v>
      </c>
      <c r="H7" s="367" t="s">
        <v>41</v>
      </c>
      <c r="I7" s="302" t="s">
        <v>248</v>
      </c>
      <c r="J7" s="257"/>
    </row>
    <row r="8" spans="2:10" ht="13.5" thickBot="1">
      <c r="B8" s="463"/>
      <c r="C8" s="498"/>
      <c r="D8" s="465" t="s">
        <v>152</v>
      </c>
      <c r="E8" s="297" t="s">
        <v>1</v>
      </c>
      <c r="F8" s="298">
        <f>F9+F10+F11+F19+F24+F21+F27+F31+F30+F32+F33+F34+F35+F36+F43+F37+F42+F38+F45+F46+F48+F49</f>
        <v>163545</v>
      </c>
      <c r="G8" s="298">
        <f aca="true" t="shared" si="0" ref="G8:G46">F8*$G$2/$G$1</f>
        <v>12884.35991853523</v>
      </c>
      <c r="H8" s="299">
        <f>F8/F8</f>
        <v>1</v>
      </c>
      <c r="J8" s="118" t="s">
        <v>247</v>
      </c>
    </row>
    <row r="9" spans="3:12" ht="12.75">
      <c r="C9" s="494">
        <v>1</v>
      </c>
      <c r="D9" s="466" t="s">
        <v>108</v>
      </c>
      <c r="E9" s="453" t="s">
        <v>109</v>
      </c>
      <c r="F9" s="454">
        <f>'morbilidad por prestadores'!R62</f>
        <v>20793</v>
      </c>
      <c r="G9" s="454">
        <f t="shared" si="0"/>
        <v>1638.108751634737</v>
      </c>
      <c r="H9" s="455">
        <f>G9/$G$8</f>
        <v>0.12713931945336146</v>
      </c>
      <c r="I9" s="336">
        <f>SUM(F9:F10)</f>
        <v>32343</v>
      </c>
      <c r="J9" s="261">
        <f>listacondenfemxtasa!F86</f>
        <v>2657222.124536382</v>
      </c>
      <c r="K9" s="79">
        <v>1098</v>
      </c>
      <c r="L9" s="80">
        <f>K9/K10-1</f>
        <v>0.4620505992010653</v>
      </c>
    </row>
    <row r="10" spans="3:12" ht="12.75">
      <c r="C10" s="495">
        <v>2</v>
      </c>
      <c r="D10" s="467" t="s">
        <v>106</v>
      </c>
      <c r="E10" s="456" t="s">
        <v>107</v>
      </c>
      <c r="F10" s="457">
        <f>'morbilidad por prestadores'!R63</f>
        <v>11550</v>
      </c>
      <c r="G10" s="457">
        <f t="shared" si="0"/>
        <v>909.9291146723037</v>
      </c>
      <c r="H10" s="458">
        <f>G10/$G$8</f>
        <v>0.07062276437677703</v>
      </c>
      <c r="I10" s="337">
        <f>I9*J10/J9</f>
        <v>12.171733669289328</v>
      </c>
      <c r="J10" s="301">
        <v>1000</v>
      </c>
      <c r="K10" s="9">
        <v>751</v>
      </c>
      <c r="L10">
        <v>100</v>
      </c>
    </row>
    <row r="11" spans="3:10" ht="12.75">
      <c r="C11" s="495">
        <v>3</v>
      </c>
      <c r="D11" s="468" t="s">
        <v>57</v>
      </c>
      <c r="E11" s="428" t="s">
        <v>58</v>
      </c>
      <c r="F11" s="437">
        <f>F57</f>
        <v>13936</v>
      </c>
      <c r="G11" s="437">
        <f t="shared" si="0"/>
        <v>1097.9023499630498</v>
      </c>
      <c r="H11" s="438">
        <f>G11/$G$8</f>
        <v>0.08521202115625669</v>
      </c>
      <c r="J11" s="118"/>
    </row>
    <row r="12" spans="3:11" ht="12.75">
      <c r="C12" s="495"/>
      <c r="D12" s="469" t="s">
        <v>129</v>
      </c>
      <c r="E12" s="459" t="s">
        <v>217</v>
      </c>
      <c r="F12" s="442">
        <v>5446</v>
      </c>
      <c r="G12" s="442">
        <f t="shared" si="0"/>
        <v>429.04536437275897</v>
      </c>
      <c r="H12" s="460"/>
      <c r="I12" s="79"/>
      <c r="K12" s="79"/>
    </row>
    <row r="13" spans="3:12" ht="12.75">
      <c r="C13" s="495"/>
      <c r="D13" s="469" t="s">
        <v>127</v>
      </c>
      <c r="E13" s="459" t="s">
        <v>218</v>
      </c>
      <c r="F13" s="442">
        <v>1088</v>
      </c>
      <c r="G13" s="442">
        <f t="shared" si="0"/>
        <v>85.71453478471571</v>
      </c>
      <c r="H13" s="460"/>
      <c r="J13" s="9"/>
      <c r="K13" s="79">
        <v>1545</v>
      </c>
      <c r="L13">
        <v>1638</v>
      </c>
    </row>
    <row r="14" spans="3:12" ht="12.75">
      <c r="C14" s="495"/>
      <c r="D14" s="469" t="s">
        <v>136</v>
      </c>
      <c r="E14" s="459" t="s">
        <v>137</v>
      </c>
      <c r="F14" s="442">
        <v>790</v>
      </c>
      <c r="G14" s="442">
        <f t="shared" si="0"/>
        <v>62.237575808754976</v>
      </c>
      <c r="H14" s="460"/>
      <c r="J14" s="79">
        <v>11417</v>
      </c>
      <c r="K14" s="354">
        <v>872</v>
      </c>
      <c r="L14">
        <v>910</v>
      </c>
    </row>
    <row r="15" spans="3:12" ht="12.75">
      <c r="C15" s="495"/>
      <c r="D15" s="469" t="s">
        <v>133</v>
      </c>
      <c r="E15" s="459" t="s">
        <v>219</v>
      </c>
      <c r="F15" s="442">
        <v>735</v>
      </c>
      <c r="G15" s="442">
        <f t="shared" si="0"/>
        <v>57.90458002460115</v>
      </c>
      <c r="H15" s="460"/>
      <c r="J15" s="12">
        <f>G8/J14-1</f>
        <v>0.12852412354692389</v>
      </c>
      <c r="K15" s="79">
        <f>SUM(K13:K14)</f>
        <v>2417</v>
      </c>
      <c r="L15" s="79">
        <f>SUM(L13:L14)</f>
        <v>2548</v>
      </c>
    </row>
    <row r="16" spans="3:12" ht="12.75">
      <c r="C16" s="495"/>
      <c r="D16" s="469" t="s">
        <v>160</v>
      </c>
      <c r="E16" s="459" t="s">
        <v>269</v>
      </c>
      <c r="F16" s="442">
        <v>576</v>
      </c>
      <c r="G16" s="442">
        <f t="shared" si="0"/>
        <v>45.37828312132008</v>
      </c>
      <c r="H16" s="460"/>
      <c r="L16" s="80">
        <f>L15/K15-1</f>
        <v>0.05419942076954909</v>
      </c>
    </row>
    <row r="17" spans="3:9" ht="12.75">
      <c r="C17" s="495"/>
      <c r="D17" s="469" t="s">
        <v>131</v>
      </c>
      <c r="E17" s="459" t="s">
        <v>220</v>
      </c>
      <c r="F17" s="442">
        <v>414</v>
      </c>
      <c r="G17" s="442">
        <f t="shared" si="0"/>
        <v>32.615640993448814</v>
      </c>
      <c r="H17" s="460"/>
      <c r="I17" s="79"/>
    </row>
    <row r="18" spans="3:12" ht="12.75">
      <c r="C18" s="495"/>
      <c r="D18" s="469" t="s">
        <v>156</v>
      </c>
      <c r="E18" s="459" t="s">
        <v>289</v>
      </c>
      <c r="F18" s="442">
        <v>326</v>
      </c>
      <c r="G18" s="442">
        <f t="shared" si="0"/>
        <v>25.682847738802685</v>
      </c>
      <c r="H18" s="460"/>
      <c r="I18" s="79"/>
      <c r="L18" s="80"/>
    </row>
    <row r="19" spans="3:9" ht="12.75">
      <c r="C19" s="495">
        <v>4</v>
      </c>
      <c r="D19" s="468" t="s">
        <v>123</v>
      </c>
      <c r="E19" s="428" t="s">
        <v>221</v>
      </c>
      <c r="F19" s="437">
        <f>F61</f>
        <v>8709</v>
      </c>
      <c r="G19" s="437">
        <f t="shared" si="0"/>
        <v>686.1101869853761</v>
      </c>
      <c r="H19" s="438">
        <f>G19/$G$8</f>
        <v>0.05325139869760617</v>
      </c>
      <c r="I19" s="79"/>
    </row>
    <row r="20" spans="3:9" ht="12.75">
      <c r="C20" s="495"/>
      <c r="D20" s="470" t="s">
        <v>91</v>
      </c>
      <c r="E20" s="440" t="s">
        <v>216</v>
      </c>
      <c r="F20" s="441">
        <v>1132</v>
      </c>
      <c r="G20" s="441">
        <f t="shared" si="0"/>
        <v>89.18093141203877</v>
      </c>
      <c r="H20" s="443"/>
      <c r="I20" s="79"/>
    </row>
    <row r="21" spans="3:9" ht="12.75">
      <c r="C21" s="495">
        <v>5</v>
      </c>
      <c r="D21" s="468" t="s">
        <v>122</v>
      </c>
      <c r="E21" s="428" t="s">
        <v>7</v>
      </c>
      <c r="F21" s="437">
        <f>F59</f>
        <v>7241</v>
      </c>
      <c r="G21" s="437">
        <f t="shared" si="0"/>
        <v>570.4585904192339</v>
      </c>
      <c r="H21" s="438">
        <f>G21/$G$8</f>
        <v>0.04427527591794308</v>
      </c>
      <c r="I21" s="79"/>
    </row>
    <row r="22" spans="3:9" ht="12.75">
      <c r="C22" s="495"/>
      <c r="D22" s="470" t="s">
        <v>67</v>
      </c>
      <c r="E22" s="440" t="s">
        <v>68</v>
      </c>
      <c r="F22" s="441">
        <v>1476</v>
      </c>
      <c r="G22" s="441">
        <f t="shared" si="0"/>
        <v>116.28185049838271</v>
      </c>
      <c r="H22" s="443"/>
      <c r="I22" s="79"/>
    </row>
    <row r="23" spans="3:9" ht="12.75">
      <c r="C23" s="495"/>
      <c r="D23" s="470" t="s">
        <v>167</v>
      </c>
      <c r="E23" s="440" t="s">
        <v>168</v>
      </c>
      <c r="F23" s="441">
        <v>118</v>
      </c>
      <c r="G23" s="441">
        <f t="shared" si="0"/>
        <v>9.296245500548212</v>
      </c>
      <c r="H23" s="443"/>
      <c r="I23" s="79"/>
    </row>
    <row r="24" spans="3:8" ht="12.75">
      <c r="C24" s="495">
        <v>6</v>
      </c>
      <c r="D24" s="468" t="s">
        <v>113</v>
      </c>
      <c r="E24" s="428" t="s">
        <v>206</v>
      </c>
      <c r="F24" s="437">
        <f>F64</f>
        <v>6192</v>
      </c>
      <c r="G24" s="437">
        <f t="shared" si="0"/>
        <v>487.8165435541909</v>
      </c>
      <c r="H24" s="438">
        <f>G24/$G$8</f>
        <v>0.03786113913601761</v>
      </c>
    </row>
    <row r="25" spans="3:8" ht="12.75">
      <c r="C25" s="495"/>
      <c r="D25" s="471" t="s">
        <v>174</v>
      </c>
      <c r="E25" s="440" t="s">
        <v>115</v>
      </c>
      <c r="F25" s="441">
        <v>1871</v>
      </c>
      <c r="G25" s="441">
        <f t="shared" si="0"/>
        <v>147.4006384027602</v>
      </c>
      <c r="H25" s="443"/>
    </row>
    <row r="26" spans="3:8" ht="12.75">
      <c r="C26" s="495"/>
      <c r="D26" s="471" t="s">
        <v>290</v>
      </c>
      <c r="E26" s="440" t="s">
        <v>170</v>
      </c>
      <c r="F26" s="441">
        <v>709</v>
      </c>
      <c r="G26" s="441">
        <f t="shared" si="0"/>
        <v>55.85625474481934</v>
      </c>
      <c r="H26" s="443"/>
    </row>
    <row r="27" spans="3:8" ht="12.75">
      <c r="C27" s="495">
        <v>7</v>
      </c>
      <c r="D27" s="468" t="s">
        <v>145</v>
      </c>
      <c r="E27" s="444" t="s">
        <v>14</v>
      </c>
      <c r="F27" s="437">
        <f>F62</f>
        <v>5206</v>
      </c>
      <c r="G27" s="437">
        <f t="shared" si="0"/>
        <v>410.1377464055423</v>
      </c>
      <c r="H27" s="438">
        <f>G27/$G$8</f>
        <v>0.03183221743251093</v>
      </c>
    </row>
    <row r="28" spans="3:8" ht="12.75">
      <c r="C28" s="495"/>
      <c r="D28" s="470" t="s">
        <v>94</v>
      </c>
      <c r="E28" s="440" t="s">
        <v>95</v>
      </c>
      <c r="F28" s="441">
        <v>898</v>
      </c>
      <c r="G28" s="441">
        <f t="shared" si="0"/>
        <v>70.7460038940025</v>
      </c>
      <c r="H28" s="443"/>
    </row>
    <row r="29" spans="3:8" ht="12.75">
      <c r="C29" s="495"/>
      <c r="D29" s="470" t="s">
        <v>92</v>
      </c>
      <c r="E29" s="440" t="s">
        <v>93</v>
      </c>
      <c r="F29" s="441">
        <v>853</v>
      </c>
      <c r="G29" s="441">
        <f t="shared" si="0"/>
        <v>67.20082552514936</v>
      </c>
      <c r="H29" s="443"/>
    </row>
    <row r="30" spans="3:8" ht="12.75">
      <c r="C30" s="495">
        <v>8</v>
      </c>
      <c r="D30" s="472" t="s">
        <v>87</v>
      </c>
      <c r="E30" s="446" t="s">
        <v>88</v>
      </c>
      <c r="F30" s="437">
        <f aca="true" t="shared" si="1" ref="F30:F35">F76</f>
        <v>4836</v>
      </c>
      <c r="G30" s="437">
        <f t="shared" si="0"/>
        <v>380.9885020394165</v>
      </c>
      <c r="H30" s="438">
        <f>G30/$G$8</f>
        <v>0.029569843162432358</v>
      </c>
    </row>
    <row r="31" spans="3:8" ht="12.75">
      <c r="C31" s="495">
        <v>9</v>
      </c>
      <c r="D31" s="472" t="s">
        <v>102</v>
      </c>
      <c r="E31" s="446" t="s">
        <v>103</v>
      </c>
      <c r="F31" s="437">
        <f t="shared" si="1"/>
        <v>4732</v>
      </c>
      <c r="G31" s="437">
        <f t="shared" si="0"/>
        <v>372.7952009202893</v>
      </c>
      <c r="H31" s="438">
        <f aca="true" t="shared" si="2" ref="H31:H43">G31/$G$8</f>
        <v>0.028933932556788652</v>
      </c>
    </row>
    <row r="32" spans="3:8" ht="12.75">
      <c r="C32" s="495">
        <v>10</v>
      </c>
      <c r="D32" s="472" t="s">
        <v>104</v>
      </c>
      <c r="E32" s="446" t="s">
        <v>105</v>
      </c>
      <c r="F32" s="437">
        <f t="shared" si="1"/>
        <v>3450</v>
      </c>
      <c r="G32" s="437">
        <f t="shared" si="0"/>
        <v>271.79700827874007</v>
      </c>
      <c r="H32" s="438">
        <f t="shared" si="2"/>
        <v>0.021095111437219115</v>
      </c>
    </row>
    <row r="33" spans="3:8" ht="12.75">
      <c r="C33" s="495">
        <v>11</v>
      </c>
      <c r="D33" s="472" t="s">
        <v>61</v>
      </c>
      <c r="E33" s="446" t="s">
        <v>62</v>
      </c>
      <c r="F33" s="437">
        <f t="shared" si="1"/>
        <v>3350</v>
      </c>
      <c r="G33" s="437">
        <f t="shared" si="0"/>
        <v>263.91883412573316</v>
      </c>
      <c r="H33" s="438">
        <f t="shared" si="2"/>
        <v>0.020483658931792475</v>
      </c>
    </row>
    <row r="34" spans="3:8" ht="12.75">
      <c r="C34" s="495">
        <v>12</v>
      </c>
      <c r="D34" s="472" t="s">
        <v>81</v>
      </c>
      <c r="E34" s="446" t="s">
        <v>82</v>
      </c>
      <c r="F34" s="437">
        <f t="shared" si="1"/>
        <v>3299</v>
      </c>
      <c r="G34" s="437">
        <f t="shared" si="0"/>
        <v>259.9009653076996</v>
      </c>
      <c r="H34" s="438">
        <f t="shared" si="2"/>
        <v>0.02017181815402489</v>
      </c>
    </row>
    <row r="35" spans="3:8" ht="12.75">
      <c r="C35" s="495">
        <v>13</v>
      </c>
      <c r="D35" s="472" t="s">
        <v>75</v>
      </c>
      <c r="E35" s="446" t="s">
        <v>234</v>
      </c>
      <c r="F35" s="437">
        <f t="shared" si="1"/>
        <v>2939</v>
      </c>
      <c r="G35" s="437">
        <f t="shared" si="0"/>
        <v>231.53953835687452</v>
      </c>
      <c r="H35" s="438">
        <f>G35/$G$8</f>
        <v>0.017970589134488978</v>
      </c>
    </row>
    <row r="36" spans="3:8" ht="12.75">
      <c r="C36" s="495">
        <v>14</v>
      </c>
      <c r="D36" s="472" t="s">
        <v>72</v>
      </c>
      <c r="E36" s="446" t="s">
        <v>73</v>
      </c>
      <c r="F36" s="437">
        <f>F83</f>
        <v>2220</v>
      </c>
      <c r="G36" s="437">
        <f t="shared" si="0"/>
        <v>174.89546619675448</v>
      </c>
      <c r="H36" s="438">
        <f t="shared" si="2"/>
        <v>0.01357424562047143</v>
      </c>
    </row>
    <row r="37" spans="3:8" ht="12.75">
      <c r="C37" s="495">
        <v>15</v>
      </c>
      <c r="D37" s="472" t="s">
        <v>55</v>
      </c>
      <c r="E37" s="446" t="s">
        <v>56</v>
      </c>
      <c r="F37" s="437">
        <f>F84</f>
        <v>2132</v>
      </c>
      <c r="G37" s="437">
        <f t="shared" si="0"/>
        <v>167.96267294210836</v>
      </c>
      <c r="H37" s="438">
        <f>G37/$G$8</f>
        <v>0.013036167415695986</v>
      </c>
    </row>
    <row r="38" spans="3:8" ht="12.75">
      <c r="C38" s="495">
        <v>16</v>
      </c>
      <c r="D38" s="468" t="s">
        <v>118</v>
      </c>
      <c r="E38" s="428" t="s">
        <v>119</v>
      </c>
      <c r="F38" s="437">
        <f>F58</f>
        <v>1957</v>
      </c>
      <c r="G38" s="437">
        <f t="shared" si="0"/>
        <v>154.1758681743462</v>
      </c>
      <c r="H38" s="438">
        <f>G38/$G$8</f>
        <v>0.011966125531199365</v>
      </c>
    </row>
    <row r="39" spans="3:8" ht="12.75">
      <c r="C39" s="495"/>
      <c r="D39" s="470" t="s">
        <v>65</v>
      </c>
      <c r="E39" s="440" t="s">
        <v>66</v>
      </c>
      <c r="F39" s="441">
        <v>895</v>
      </c>
      <c r="G39" s="441">
        <f t="shared" si="0"/>
        <v>70.50965866941229</v>
      </c>
      <c r="H39" s="443"/>
    </row>
    <row r="40" spans="3:8" ht="12.75">
      <c r="C40" s="495"/>
      <c r="D40" s="470" t="s">
        <v>165</v>
      </c>
      <c r="E40" s="440" t="s">
        <v>166</v>
      </c>
      <c r="F40" s="441">
        <v>207</v>
      </c>
      <c r="G40" s="441">
        <f t="shared" si="0"/>
        <v>16.307820496724407</v>
      </c>
      <c r="H40" s="443"/>
    </row>
    <row r="41" spans="3:8" ht="12.75">
      <c r="C41" s="495"/>
      <c r="D41" s="470" t="s">
        <v>163</v>
      </c>
      <c r="E41" s="440" t="s">
        <v>164</v>
      </c>
      <c r="F41" s="441">
        <v>90</v>
      </c>
      <c r="G41" s="441">
        <f t="shared" si="0"/>
        <v>7.090356737706263</v>
      </c>
      <c r="H41" s="443"/>
    </row>
    <row r="42" spans="3:8" ht="12.75">
      <c r="C42" s="495">
        <v>17</v>
      </c>
      <c r="D42" s="472" t="s">
        <v>83</v>
      </c>
      <c r="E42" s="446" t="s">
        <v>84</v>
      </c>
      <c r="F42" s="437">
        <f>F85</f>
        <v>1950</v>
      </c>
      <c r="G42" s="437">
        <f t="shared" si="0"/>
        <v>153.6243959836357</v>
      </c>
      <c r="H42" s="438">
        <f>G42/$G$8</f>
        <v>0.0119233238558195</v>
      </c>
    </row>
    <row r="43" spans="3:8" ht="12.75">
      <c r="C43" s="495">
        <v>18</v>
      </c>
      <c r="D43" s="468" t="s">
        <v>149</v>
      </c>
      <c r="E43" s="428" t="s">
        <v>69</v>
      </c>
      <c r="F43" s="437">
        <f>F60</f>
        <v>1903</v>
      </c>
      <c r="G43" s="437">
        <f t="shared" si="0"/>
        <v>149.92165413172242</v>
      </c>
      <c r="H43" s="438">
        <f t="shared" si="2"/>
        <v>0.011635941178268978</v>
      </c>
    </row>
    <row r="44" spans="3:8" ht="12.75">
      <c r="C44" s="495"/>
      <c r="D44" s="470" t="s">
        <v>150</v>
      </c>
      <c r="E44" s="440" t="s">
        <v>151</v>
      </c>
      <c r="F44" s="441">
        <v>154</v>
      </c>
      <c r="G44" s="441">
        <f t="shared" si="0"/>
        <v>12.132388195630718</v>
      </c>
      <c r="H44" s="443"/>
    </row>
    <row r="45" spans="3:11" ht="12.75">
      <c r="C45" s="495">
        <v>19</v>
      </c>
      <c r="D45" s="472" t="s">
        <v>100</v>
      </c>
      <c r="E45" s="446" t="s">
        <v>101</v>
      </c>
      <c r="F45" s="437">
        <f>F86</f>
        <v>1207</v>
      </c>
      <c r="G45" s="437">
        <f t="shared" si="0"/>
        <v>95.089562026794</v>
      </c>
      <c r="H45" s="438">
        <f>G45/$G$8</f>
        <v>0.007380231740499558</v>
      </c>
      <c r="K45" s="79"/>
    </row>
    <row r="46" spans="3:9" ht="13.5" thickBot="1">
      <c r="C46" s="496">
        <v>20</v>
      </c>
      <c r="D46" s="473" t="s">
        <v>124</v>
      </c>
      <c r="E46" s="449" t="s">
        <v>125</v>
      </c>
      <c r="F46" s="450">
        <f>F89</f>
        <v>985</v>
      </c>
      <c r="G46" s="450">
        <f t="shared" si="0"/>
        <v>77.60001540711855</v>
      </c>
      <c r="H46" s="451">
        <f>G46/$G$8</f>
        <v>0.006022807178452414</v>
      </c>
      <c r="I46" s="11"/>
    </row>
    <row r="47" spans="3:9" ht="13.5" thickBot="1">
      <c r="C47" s="462"/>
      <c r="D47" s="407"/>
      <c r="E47" s="231" t="s">
        <v>242</v>
      </c>
      <c r="F47" s="232"/>
      <c r="G47" s="296"/>
      <c r="H47" s="239"/>
      <c r="I47" t="s">
        <v>194</v>
      </c>
    </row>
    <row r="48" spans="3:10" ht="12.75">
      <c r="C48" s="243"/>
      <c r="D48" s="474" t="s">
        <v>146</v>
      </c>
      <c r="E48" s="293" t="s">
        <v>271</v>
      </c>
      <c r="F48" s="233">
        <f>F75</f>
        <v>6130</v>
      </c>
      <c r="G48" s="233">
        <f>F48*$G$2/$G$1</f>
        <v>482.9320755793266</v>
      </c>
      <c r="H48" s="240">
        <f>G48/$G$8</f>
        <v>0.037482038582653095</v>
      </c>
      <c r="I48" s="351">
        <f>'morbilidad mujer por prestador'!H34</f>
        <v>163545</v>
      </c>
      <c r="J48" s="79"/>
    </row>
    <row r="49" spans="3:10" ht="13.5" thickBot="1">
      <c r="C49" s="244"/>
      <c r="D49" s="475"/>
      <c r="E49" s="294" t="s">
        <v>126</v>
      </c>
      <c r="F49" s="234">
        <f>I50</f>
        <v>48828</v>
      </c>
      <c r="G49" s="230">
        <f>F49*$G$2/$G$1</f>
        <v>3846.754875430238</v>
      </c>
      <c r="H49" s="238">
        <f>G49/$G$8</f>
        <v>0.29856002934972026</v>
      </c>
      <c r="I49" s="352">
        <f>F52</f>
        <v>114717</v>
      </c>
      <c r="J49" s="80">
        <f>SUM(H9:H49)</f>
        <v>1</v>
      </c>
    </row>
    <row r="50" spans="4:10" ht="12.75">
      <c r="D50" s="14" t="s">
        <v>175</v>
      </c>
      <c r="I50" s="353">
        <f>I48-I49</f>
        <v>48828</v>
      </c>
      <c r="J50" s="79"/>
    </row>
    <row r="51" spans="4:9" ht="12.75">
      <c r="D51" s="13" t="s">
        <v>199</v>
      </c>
      <c r="I51" s="14" t="s">
        <v>288</v>
      </c>
    </row>
    <row r="52" spans="5:8" ht="12.75" hidden="1">
      <c r="E52" t="s">
        <v>264</v>
      </c>
      <c r="F52" s="9">
        <f>F9+F10+F11+F19+F21+F24+F27+F30+F31+F32+F33+F34+F35+F36+F43+F37+F42+F38+F45+F46+F48</f>
        <v>114717</v>
      </c>
      <c r="H52" s="241">
        <f>SUM(H9:H49)</f>
        <v>1</v>
      </c>
    </row>
    <row r="53" ht="12.75" hidden="1">
      <c r="F53" s="103"/>
    </row>
    <row r="54" ht="12.75" hidden="1">
      <c r="F54" s="103"/>
    </row>
    <row r="55" spans="4:9" ht="12.75" hidden="1">
      <c r="D55" s="111"/>
      <c r="E55" s="280">
        <v>2006</v>
      </c>
      <c r="F55" s="137" t="s">
        <v>0</v>
      </c>
      <c r="G55" s="139"/>
      <c r="H55" s="144"/>
      <c r="I55" s="8"/>
    </row>
    <row r="56" spans="4:16" ht="12.75" hidden="1">
      <c r="D56" s="111"/>
      <c r="E56" s="111"/>
      <c r="F56" s="137" t="s">
        <v>54</v>
      </c>
      <c r="G56" s="139"/>
      <c r="H56" s="144"/>
      <c r="I56" s="136"/>
      <c r="J56" s="136"/>
      <c r="K56" s="136" t="s">
        <v>0</v>
      </c>
      <c r="N56" s="141" t="s">
        <v>44</v>
      </c>
      <c r="O56" s="141" t="s">
        <v>238</v>
      </c>
      <c r="P56" s="141" t="s">
        <v>1</v>
      </c>
    </row>
    <row r="57" spans="4:16" ht="12.75" hidden="1">
      <c r="D57" s="476" t="s">
        <v>57</v>
      </c>
      <c r="E57" s="278" t="s">
        <v>58</v>
      </c>
      <c r="F57" s="279">
        <f aca="true" t="shared" si="3" ref="F57:F65">K57</f>
        <v>13936</v>
      </c>
      <c r="G57" s="139"/>
      <c r="H57" s="144"/>
      <c r="I57" s="136" t="s">
        <v>57</v>
      </c>
      <c r="J57" s="136" t="s">
        <v>58</v>
      </c>
      <c r="K57" s="177">
        <v>13936</v>
      </c>
      <c r="N57" s="277">
        <v>10430</v>
      </c>
      <c r="O57" s="141"/>
      <c r="P57" s="277">
        <v>24366</v>
      </c>
    </row>
    <row r="58" spans="4:16" ht="12.75" hidden="1">
      <c r="D58" s="476" t="s">
        <v>118</v>
      </c>
      <c r="E58" s="278" t="s">
        <v>119</v>
      </c>
      <c r="F58" s="279">
        <f t="shared" si="3"/>
        <v>1957</v>
      </c>
      <c r="G58" s="139"/>
      <c r="H58" s="144"/>
      <c r="I58" s="136" t="s">
        <v>118</v>
      </c>
      <c r="J58" s="136" t="s">
        <v>119</v>
      </c>
      <c r="K58" s="177">
        <v>1957</v>
      </c>
      <c r="N58" s="277">
        <v>1259</v>
      </c>
      <c r="O58" s="141"/>
      <c r="P58" s="277">
        <v>3216</v>
      </c>
    </row>
    <row r="59" spans="4:16" ht="12.75" hidden="1">
      <c r="D59" s="476" t="s">
        <v>122</v>
      </c>
      <c r="E59" s="278" t="s">
        <v>7</v>
      </c>
      <c r="F59" s="279">
        <f t="shared" si="3"/>
        <v>7241</v>
      </c>
      <c r="G59" s="139"/>
      <c r="H59" s="144"/>
      <c r="I59" s="136" t="s">
        <v>122</v>
      </c>
      <c r="J59" s="136" t="s">
        <v>7</v>
      </c>
      <c r="K59" s="177">
        <v>7241</v>
      </c>
      <c r="N59" s="277">
        <v>6106</v>
      </c>
      <c r="O59" s="141"/>
      <c r="P59" s="277">
        <v>13347</v>
      </c>
    </row>
    <row r="60" spans="4:16" ht="12.75" hidden="1">
      <c r="D60" s="476" t="s">
        <v>149</v>
      </c>
      <c r="E60" s="278" t="s">
        <v>69</v>
      </c>
      <c r="F60" s="279">
        <f t="shared" si="3"/>
        <v>1903</v>
      </c>
      <c r="G60" s="139"/>
      <c r="H60" s="144"/>
      <c r="I60" s="136" t="s">
        <v>149</v>
      </c>
      <c r="J60" s="136" t="s">
        <v>69</v>
      </c>
      <c r="K60" s="177">
        <v>1903</v>
      </c>
      <c r="N60" s="277">
        <v>3891</v>
      </c>
      <c r="O60" s="141"/>
      <c r="P60" s="277">
        <v>5794</v>
      </c>
    </row>
    <row r="61" spans="4:16" ht="12.75" hidden="1">
      <c r="D61" s="476" t="s">
        <v>123</v>
      </c>
      <c r="E61" s="278" t="s">
        <v>244</v>
      </c>
      <c r="F61" s="279">
        <f t="shared" si="3"/>
        <v>8709</v>
      </c>
      <c r="G61" s="139"/>
      <c r="H61" s="144"/>
      <c r="I61" s="136" t="s">
        <v>123</v>
      </c>
      <c r="J61" s="136" t="s">
        <v>244</v>
      </c>
      <c r="K61" s="177">
        <v>8709</v>
      </c>
      <c r="N61" s="277">
        <v>8736</v>
      </c>
      <c r="O61" s="141"/>
      <c r="P61" s="277">
        <v>17445</v>
      </c>
    </row>
    <row r="62" spans="4:16" ht="12.75" hidden="1">
      <c r="D62" s="476" t="s">
        <v>145</v>
      </c>
      <c r="E62" s="278" t="s">
        <v>245</v>
      </c>
      <c r="F62" s="279">
        <f t="shared" si="3"/>
        <v>5206</v>
      </c>
      <c r="G62" s="139"/>
      <c r="H62" s="144"/>
      <c r="I62" s="136" t="s">
        <v>145</v>
      </c>
      <c r="J62" s="136" t="s">
        <v>245</v>
      </c>
      <c r="K62" s="177">
        <v>5206</v>
      </c>
      <c r="N62" s="277">
        <v>5688</v>
      </c>
      <c r="O62" s="141"/>
      <c r="P62" s="277">
        <v>10894</v>
      </c>
    </row>
    <row r="63" spans="4:16" ht="12.75" hidden="1">
      <c r="D63" s="476" t="s">
        <v>110</v>
      </c>
      <c r="E63" s="278" t="s">
        <v>111</v>
      </c>
      <c r="F63" s="279">
        <f t="shared" si="3"/>
        <v>4543</v>
      </c>
      <c r="G63" s="139"/>
      <c r="H63" s="144"/>
      <c r="I63" s="136" t="s">
        <v>110</v>
      </c>
      <c r="J63" s="136" t="s">
        <v>111</v>
      </c>
      <c r="K63" s="177">
        <v>4543</v>
      </c>
      <c r="N63" s="277">
        <v>4708</v>
      </c>
      <c r="O63" s="141">
        <v>2</v>
      </c>
      <c r="P63" s="277">
        <v>9253</v>
      </c>
    </row>
    <row r="64" spans="4:16" ht="12.75" hidden="1">
      <c r="D64" s="476" t="s">
        <v>113</v>
      </c>
      <c r="E64" s="278" t="s">
        <v>18</v>
      </c>
      <c r="F64" s="279">
        <f t="shared" si="3"/>
        <v>6192</v>
      </c>
      <c r="G64" s="139"/>
      <c r="H64" s="144"/>
      <c r="I64" s="136" t="s">
        <v>113</v>
      </c>
      <c r="J64" s="136" t="s">
        <v>18</v>
      </c>
      <c r="K64" s="177">
        <v>6192</v>
      </c>
      <c r="N64" s="277">
        <v>10103</v>
      </c>
      <c r="O64" s="141"/>
      <c r="P64" s="277">
        <v>16295</v>
      </c>
    </row>
    <row r="65" spans="4:16" ht="12.75" hidden="1">
      <c r="D65" s="111" t="s">
        <v>1</v>
      </c>
      <c r="E65" s="138" t="s">
        <v>1</v>
      </c>
      <c r="F65" s="279">
        <f t="shared" si="3"/>
        <v>49687</v>
      </c>
      <c r="G65" s="139"/>
      <c r="H65" s="144"/>
      <c r="I65" s="136" t="s">
        <v>1</v>
      </c>
      <c r="J65" s="136" t="s">
        <v>1</v>
      </c>
      <c r="K65" s="177">
        <v>49687</v>
      </c>
      <c r="N65" s="277">
        <v>50921</v>
      </c>
      <c r="O65" s="141">
        <v>2</v>
      </c>
      <c r="P65" s="277">
        <v>100610</v>
      </c>
    </row>
    <row r="66" spans="5:6" ht="12.75" hidden="1">
      <c r="E66" s="9"/>
      <c r="F66" s="102" t="s">
        <v>0</v>
      </c>
    </row>
    <row r="67" spans="5:6" ht="12.75" hidden="1">
      <c r="E67" s="104"/>
      <c r="F67" s="102" t="s">
        <v>54</v>
      </c>
    </row>
    <row r="68" ht="12.75" hidden="1"/>
    <row r="69" ht="12.75" hidden="1"/>
    <row r="70" ht="12.75" hidden="1">
      <c r="D70" s="268" t="s">
        <v>283</v>
      </c>
    </row>
    <row r="71" spans="1:7" ht="12.75" hidden="1">
      <c r="A71" s="372"/>
      <c r="D71" s="251"/>
      <c r="E71" s="1"/>
      <c r="F71" s="7" t="s">
        <v>0</v>
      </c>
      <c r="G71" s="7" t="s">
        <v>0</v>
      </c>
    </row>
    <row r="72" spans="1:7" ht="12.75" hidden="1">
      <c r="A72" s="372"/>
      <c r="D72" s="251"/>
      <c r="E72" s="1"/>
      <c r="F72" s="7" t="s">
        <v>54</v>
      </c>
      <c r="G72" s="7" t="s">
        <v>239</v>
      </c>
    </row>
    <row r="73" spans="1:7" ht="12.75" hidden="1">
      <c r="A73" s="372" t="s">
        <v>108</v>
      </c>
      <c r="D73" s="477"/>
      <c r="E73" s="269" t="s">
        <v>109</v>
      </c>
      <c r="F73" s="281">
        <v>17344</v>
      </c>
      <c r="G73" s="281">
        <v>0.02</v>
      </c>
    </row>
    <row r="74" spans="1:7" ht="12.75" hidden="1">
      <c r="A74" s="372" t="s">
        <v>106</v>
      </c>
      <c r="D74" s="477"/>
      <c r="E74" s="269" t="s">
        <v>107</v>
      </c>
      <c r="F74" s="281">
        <v>10561</v>
      </c>
      <c r="G74" s="281">
        <v>0.01</v>
      </c>
    </row>
    <row r="75" spans="1:7" ht="12.75" hidden="1">
      <c r="A75" s="372" t="s">
        <v>146</v>
      </c>
      <c r="D75" s="251"/>
      <c r="E75" s="1" t="s">
        <v>147</v>
      </c>
      <c r="F75" s="7">
        <v>6130</v>
      </c>
      <c r="G75" s="7">
        <v>0.04</v>
      </c>
    </row>
    <row r="76" spans="1:7" ht="12.75" hidden="1">
      <c r="A76" s="372" t="s">
        <v>87</v>
      </c>
      <c r="D76" s="251"/>
      <c r="E76" s="1" t="s">
        <v>88</v>
      </c>
      <c r="F76" s="7">
        <v>4836</v>
      </c>
      <c r="G76" s="7">
        <v>0.01</v>
      </c>
    </row>
    <row r="77" spans="1:7" ht="12.75" hidden="1">
      <c r="A77" s="372" t="s">
        <v>102</v>
      </c>
      <c r="D77" s="251"/>
      <c r="E77" s="1" t="s">
        <v>103</v>
      </c>
      <c r="F77" s="7">
        <v>4732</v>
      </c>
      <c r="G77" s="7">
        <v>0</v>
      </c>
    </row>
    <row r="78" spans="1:7" ht="12.75" hidden="1">
      <c r="A78" s="372" t="s">
        <v>104</v>
      </c>
      <c r="D78" s="251"/>
      <c r="E78" s="1" t="s">
        <v>105</v>
      </c>
      <c r="F78" s="7">
        <v>3450</v>
      </c>
      <c r="G78" s="7">
        <v>0</v>
      </c>
    </row>
    <row r="79" spans="1:7" ht="12.75" hidden="1">
      <c r="A79" s="372" t="s">
        <v>61</v>
      </c>
      <c r="D79" s="251"/>
      <c r="E79" s="1" t="s">
        <v>62</v>
      </c>
      <c r="F79" s="7">
        <v>3350</v>
      </c>
      <c r="G79" s="7">
        <v>0.01</v>
      </c>
    </row>
    <row r="80" spans="1:7" ht="12.75" hidden="1">
      <c r="A80" s="372" t="s">
        <v>81</v>
      </c>
      <c r="D80" s="251"/>
      <c r="E80" s="1" t="s">
        <v>82</v>
      </c>
      <c r="F80" s="7">
        <v>3299</v>
      </c>
      <c r="G80" s="7">
        <v>0</v>
      </c>
    </row>
    <row r="81" spans="1:7" ht="12.75" hidden="1">
      <c r="A81" s="372" t="s">
        <v>75</v>
      </c>
      <c r="D81" s="251"/>
      <c r="E81" s="1" t="s">
        <v>76</v>
      </c>
      <c r="F81" s="7">
        <v>2939</v>
      </c>
      <c r="G81" s="7">
        <v>0</v>
      </c>
    </row>
    <row r="82" spans="1:7" ht="12.75" hidden="1">
      <c r="A82" s="372" t="s">
        <v>113</v>
      </c>
      <c r="D82" s="251"/>
      <c r="E82" s="1" t="s">
        <v>18</v>
      </c>
      <c r="F82" s="7">
        <v>2815</v>
      </c>
      <c r="G82" s="7">
        <v>0.01</v>
      </c>
    </row>
    <row r="83" spans="1:7" ht="12.75" hidden="1">
      <c r="A83" s="372" t="s">
        <v>72</v>
      </c>
      <c r="D83" s="251"/>
      <c r="E83" s="1" t="s">
        <v>73</v>
      </c>
      <c r="F83" s="7">
        <v>2220</v>
      </c>
      <c r="G83" s="7">
        <v>0.01</v>
      </c>
    </row>
    <row r="84" spans="1:7" ht="12.75" hidden="1">
      <c r="A84" s="372" t="s">
        <v>55</v>
      </c>
      <c r="D84" s="251"/>
      <c r="E84" s="1" t="s">
        <v>56</v>
      </c>
      <c r="F84" s="7">
        <v>2132</v>
      </c>
      <c r="G84" s="7">
        <v>0.02</v>
      </c>
    </row>
    <row r="85" spans="1:7" ht="12.75" hidden="1">
      <c r="A85" s="372" t="s">
        <v>83</v>
      </c>
      <c r="D85" s="251"/>
      <c r="E85" s="1" t="s">
        <v>84</v>
      </c>
      <c r="F85" s="7">
        <v>1950</v>
      </c>
      <c r="G85" s="7">
        <v>0.01</v>
      </c>
    </row>
    <row r="86" spans="1:7" ht="12.75" hidden="1">
      <c r="A86" s="372" t="s">
        <v>100</v>
      </c>
      <c r="D86" s="251"/>
      <c r="E86" s="1" t="s">
        <v>101</v>
      </c>
      <c r="F86" s="7">
        <v>1207</v>
      </c>
      <c r="G86" s="7">
        <v>0.03</v>
      </c>
    </row>
    <row r="87" spans="1:7" ht="12.75" hidden="1">
      <c r="A87" s="372" t="s">
        <v>148</v>
      </c>
      <c r="D87" s="251"/>
      <c r="E87" s="1" t="s">
        <v>176</v>
      </c>
      <c r="F87" s="7">
        <v>1082</v>
      </c>
      <c r="G87" s="7">
        <v>0.01</v>
      </c>
    </row>
    <row r="88" spans="1:7" ht="12.75" hidden="1">
      <c r="A88" s="372" t="s">
        <v>71</v>
      </c>
      <c r="D88" s="251"/>
      <c r="E88" s="1" t="s">
        <v>153</v>
      </c>
      <c r="F88" s="7">
        <v>985</v>
      </c>
      <c r="G88" s="7">
        <v>0</v>
      </c>
    </row>
    <row r="89" spans="1:7" ht="12.75" hidden="1">
      <c r="A89" s="372" t="s">
        <v>124</v>
      </c>
      <c r="D89" s="251"/>
      <c r="E89" s="1" t="s">
        <v>125</v>
      </c>
      <c r="F89" s="7">
        <v>985</v>
      </c>
      <c r="G89" s="7">
        <v>0</v>
      </c>
    </row>
    <row r="90" spans="1:7" ht="12.75" hidden="1">
      <c r="A90" s="372" t="s">
        <v>74</v>
      </c>
      <c r="D90" s="251"/>
      <c r="E90" s="1" t="s">
        <v>173</v>
      </c>
      <c r="F90" s="7">
        <v>940</v>
      </c>
      <c r="G90" s="7">
        <v>0.03</v>
      </c>
    </row>
    <row r="91" spans="1:7" ht="12.75" hidden="1">
      <c r="A91" s="372" t="s">
        <v>59</v>
      </c>
      <c r="D91" s="251"/>
      <c r="E91" s="1" t="s">
        <v>60</v>
      </c>
      <c r="F91" s="7">
        <v>890</v>
      </c>
      <c r="G91" s="7">
        <v>0.02</v>
      </c>
    </row>
    <row r="92" spans="1:7" ht="12.75" hidden="1">
      <c r="A92" s="372" t="s">
        <v>120</v>
      </c>
      <c r="D92" s="251"/>
      <c r="E92" s="1" t="s">
        <v>121</v>
      </c>
      <c r="F92" s="7">
        <v>858</v>
      </c>
      <c r="G92" s="7">
        <v>0</v>
      </c>
    </row>
    <row r="93" spans="1:7" ht="12.75" hidden="1">
      <c r="A93" s="372" t="s">
        <v>116</v>
      </c>
      <c r="D93" s="251"/>
      <c r="E93" s="1" t="s">
        <v>117</v>
      </c>
      <c r="F93" s="7">
        <v>766</v>
      </c>
      <c r="G93" s="7">
        <v>0.05</v>
      </c>
    </row>
    <row r="94" spans="1:7" ht="12.75" hidden="1">
      <c r="A94" s="372" t="s">
        <v>77</v>
      </c>
      <c r="D94" s="251"/>
      <c r="E94" s="1" t="s">
        <v>78</v>
      </c>
      <c r="F94" s="7">
        <v>757</v>
      </c>
      <c r="G94" s="7">
        <v>0.01</v>
      </c>
    </row>
    <row r="95" spans="1:7" ht="12.75" hidden="1">
      <c r="A95" s="372" t="s">
        <v>89</v>
      </c>
      <c r="D95" s="251"/>
      <c r="E95" s="1" t="s">
        <v>90</v>
      </c>
      <c r="F95" s="7">
        <v>702</v>
      </c>
      <c r="G95" s="7">
        <v>0</v>
      </c>
    </row>
    <row r="96" spans="1:7" ht="12.75" hidden="1">
      <c r="A96" s="372" t="s">
        <v>70</v>
      </c>
      <c r="D96" s="251"/>
      <c r="E96" s="1" t="s">
        <v>141</v>
      </c>
      <c r="F96" s="7">
        <v>646</v>
      </c>
      <c r="G96" s="7">
        <v>0.01</v>
      </c>
    </row>
    <row r="97" spans="1:7" ht="12.75" hidden="1">
      <c r="A97" s="372" t="s">
        <v>149</v>
      </c>
      <c r="D97" s="251"/>
      <c r="E97" s="1" t="s">
        <v>69</v>
      </c>
      <c r="F97" s="7">
        <v>418</v>
      </c>
      <c r="G97" s="7">
        <v>0.01</v>
      </c>
    </row>
    <row r="98" spans="1:7" ht="12.75" hidden="1">
      <c r="A98" s="372" t="s">
        <v>63</v>
      </c>
      <c r="D98" s="251"/>
      <c r="E98" s="1" t="s">
        <v>64</v>
      </c>
      <c r="F98" s="7">
        <v>389</v>
      </c>
      <c r="G98" s="7">
        <v>0.05</v>
      </c>
    </row>
    <row r="99" spans="1:7" ht="12.75" hidden="1">
      <c r="A99" s="372" t="s">
        <v>85</v>
      </c>
      <c r="D99" s="251"/>
      <c r="E99" s="1" t="s">
        <v>86</v>
      </c>
      <c r="F99" s="7">
        <v>335</v>
      </c>
      <c r="G99" s="7">
        <v>0.04</v>
      </c>
    </row>
    <row r="100" spans="1:7" ht="12.75" hidden="1">
      <c r="A100" s="372" t="s">
        <v>171</v>
      </c>
      <c r="D100" s="251"/>
      <c r="E100" s="1" t="s">
        <v>172</v>
      </c>
      <c r="F100" s="7">
        <v>235</v>
      </c>
      <c r="G100" s="7">
        <v>0.11</v>
      </c>
    </row>
    <row r="101" spans="1:7" ht="12.75" hidden="1">
      <c r="A101" s="372" t="s">
        <v>139</v>
      </c>
      <c r="D101" s="251"/>
      <c r="E101" s="1" t="s">
        <v>140</v>
      </c>
      <c r="F101" s="7">
        <v>226</v>
      </c>
      <c r="G101" s="7">
        <v>0.18</v>
      </c>
    </row>
    <row r="102" spans="1:7" ht="12.75" hidden="1">
      <c r="A102" s="372" t="s">
        <v>79</v>
      </c>
      <c r="D102" s="251"/>
      <c r="E102" s="1" t="s">
        <v>80</v>
      </c>
      <c r="F102" s="7">
        <v>160</v>
      </c>
      <c r="G102" s="7">
        <v>0</v>
      </c>
    </row>
    <row r="103" spans="1:7" ht="12.75" hidden="1">
      <c r="A103" s="372" t="s">
        <v>142</v>
      </c>
      <c r="D103" s="251"/>
      <c r="E103" s="1" t="s">
        <v>143</v>
      </c>
      <c r="F103" s="7">
        <v>139</v>
      </c>
      <c r="G103" s="7">
        <v>0.06</v>
      </c>
    </row>
    <row r="104" spans="1:7" ht="12.75" hidden="1">
      <c r="A104" s="372" t="s">
        <v>112</v>
      </c>
      <c r="D104" s="251"/>
      <c r="E104" s="1" t="s">
        <v>17</v>
      </c>
      <c r="F104" s="7">
        <v>102</v>
      </c>
      <c r="G104" s="7">
        <v>0.03</v>
      </c>
    </row>
    <row r="105" spans="1:7" ht="12.75" hidden="1">
      <c r="A105" s="372" t="s">
        <v>138</v>
      </c>
      <c r="D105" s="251"/>
      <c r="E105" s="1" t="s">
        <v>179</v>
      </c>
      <c r="F105" s="7">
        <v>25</v>
      </c>
      <c r="G105" s="7">
        <v>0</v>
      </c>
    </row>
    <row r="106" spans="1:7" ht="12.75" hidden="1">
      <c r="A106" s="372" t="s">
        <v>96</v>
      </c>
      <c r="D106" s="251"/>
      <c r="E106" s="1" t="s">
        <v>97</v>
      </c>
      <c r="F106" s="7">
        <v>1</v>
      </c>
      <c r="G106" s="7">
        <v>0.01</v>
      </c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mergeCells count="2">
    <mergeCell ref="C5:I5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6"/>
  <sheetViews>
    <sheetView showGridLines="0" zoomScale="75" zoomScaleNormal="75" workbookViewId="0" topLeftCell="A3">
      <selection activeCell="B4" sqref="B4:G50"/>
    </sheetView>
  </sheetViews>
  <sheetFormatPr defaultColWidth="11.421875" defaultRowHeight="12.75"/>
  <cols>
    <col min="2" max="2" width="7.140625" style="245" customWidth="1"/>
    <col min="3" max="3" width="15.7109375" style="0" customWidth="1"/>
    <col min="4" max="4" width="57.57421875" style="0" customWidth="1"/>
    <col min="5" max="5" width="11.7109375" style="0" customWidth="1"/>
    <col min="6" max="6" width="13.28125" style="0" customWidth="1"/>
    <col min="7" max="8" width="8.28125" style="0" customWidth="1"/>
    <col min="9" max="9" width="13.28125" style="0" hidden="1" customWidth="1"/>
    <col min="10" max="11" width="0" style="0" hidden="1" customWidth="1"/>
  </cols>
  <sheetData>
    <row r="1" ht="12.75" hidden="1">
      <c r="F1" s="189">
        <f>listacondmascxtasa!E74</f>
        <v>1387892</v>
      </c>
    </row>
    <row r="2" spans="5:6" ht="12.75" hidden="1">
      <c r="E2" t="s">
        <v>44</v>
      </c>
      <c r="F2" s="9">
        <v>100000</v>
      </c>
    </row>
    <row r="3" spans="4:5" ht="12.75">
      <c r="D3" s="13"/>
      <c r="E3" s="8"/>
    </row>
    <row r="4" spans="2:7" ht="12.75" customHeight="1">
      <c r="B4" s="558" t="s">
        <v>315</v>
      </c>
      <c r="C4" s="558"/>
      <c r="D4" s="558"/>
      <c r="E4" s="558"/>
      <c r="F4" s="558"/>
      <c r="G4" s="558"/>
    </row>
    <row r="5" spans="2:7" ht="12.75">
      <c r="B5" s="557" t="s">
        <v>316</v>
      </c>
      <c r="C5" s="557"/>
      <c r="D5" s="557"/>
      <c r="E5" s="557"/>
      <c r="F5" s="557"/>
      <c r="G5" s="557"/>
    </row>
    <row r="6" spans="4:8" ht="12.75">
      <c r="D6" s="478"/>
      <c r="H6" s="13"/>
    </row>
    <row r="7" spans="2:9" ht="54" customHeight="1" thickBot="1">
      <c r="B7" s="499" t="s">
        <v>276</v>
      </c>
      <c r="C7" s="500" t="s">
        <v>240</v>
      </c>
      <c r="D7" s="501" t="s">
        <v>209</v>
      </c>
      <c r="E7" s="502" t="s">
        <v>40</v>
      </c>
      <c r="F7" s="502" t="s">
        <v>243</v>
      </c>
      <c r="G7" s="503" t="s">
        <v>41</v>
      </c>
      <c r="H7" s="313"/>
      <c r="I7" s="14"/>
    </row>
    <row r="8" spans="2:12" ht="13.5" thickBot="1">
      <c r="B8" s="504"/>
      <c r="C8" s="316" t="s">
        <v>152</v>
      </c>
      <c r="D8" s="317" t="s">
        <v>1</v>
      </c>
      <c r="E8" s="290">
        <f>E9+E16+E19+E21+E24+E30+E27+E28+E31+E32+E34+E33+E35+E36+E40+E42+E44+E41+E43+E45+E47+E48</f>
        <v>114597</v>
      </c>
      <c r="F8" s="145">
        <f aca="true" t="shared" si="0" ref="F8:F45">E8*$F$2/$F$1</f>
        <v>8256.910480066172</v>
      </c>
      <c r="G8" s="505">
        <f>E8/E8</f>
        <v>1</v>
      </c>
      <c r="H8" s="314"/>
      <c r="I8" s="91">
        <v>8257</v>
      </c>
      <c r="J8" s="360">
        <f>I8/I9-1</f>
        <v>0.12831374692538944</v>
      </c>
      <c r="L8" s="241"/>
    </row>
    <row r="9" spans="2:10" ht="12.75">
      <c r="B9" s="452">
        <v>1</v>
      </c>
      <c r="C9" s="479" t="s">
        <v>57</v>
      </c>
      <c r="D9" s="480" t="s">
        <v>58</v>
      </c>
      <c r="E9" s="481">
        <f>F55</f>
        <v>10430</v>
      </c>
      <c r="F9" s="482">
        <f t="shared" si="0"/>
        <v>751.4993962066212</v>
      </c>
      <c r="G9" s="483">
        <f>F9/$F$8</f>
        <v>0.09101459898601186</v>
      </c>
      <c r="H9" s="315"/>
      <c r="I9" s="91">
        <v>7318</v>
      </c>
      <c r="J9" s="8"/>
    </row>
    <row r="10" spans="2:9" ht="12.75">
      <c r="B10" s="436"/>
      <c r="C10" s="439" t="s">
        <v>162</v>
      </c>
      <c r="D10" s="484" t="s">
        <v>222</v>
      </c>
      <c r="E10" s="485">
        <v>1304</v>
      </c>
      <c r="F10" s="486">
        <f t="shared" si="0"/>
        <v>93.95543745478754</v>
      </c>
      <c r="G10" s="292"/>
      <c r="H10" s="292"/>
      <c r="I10" s="91"/>
    </row>
    <row r="11" spans="2:9" ht="12.75">
      <c r="B11" s="436"/>
      <c r="C11" s="439" t="s">
        <v>136</v>
      </c>
      <c r="D11" s="484" t="s">
        <v>137</v>
      </c>
      <c r="E11" s="485">
        <v>1239</v>
      </c>
      <c r="F11" s="486">
        <f t="shared" si="0"/>
        <v>89.27207592521609</v>
      </c>
      <c r="G11" s="292"/>
      <c r="H11" s="292"/>
      <c r="I11" s="91">
        <v>7318</v>
      </c>
    </row>
    <row r="12" spans="2:14" ht="12.75">
      <c r="B12" s="436"/>
      <c r="C12" s="439" t="s">
        <v>127</v>
      </c>
      <c r="D12" s="484" t="s">
        <v>218</v>
      </c>
      <c r="E12" s="485">
        <v>1034</v>
      </c>
      <c r="F12" s="486">
        <f t="shared" si="0"/>
        <v>74.50147417810608</v>
      </c>
      <c r="G12" s="292"/>
      <c r="H12" s="292"/>
      <c r="I12" s="358">
        <f>F8/I11-1</f>
        <v>0.1283015140839261</v>
      </c>
      <c r="L12" s="8"/>
      <c r="M12" s="8"/>
      <c r="N12" s="8"/>
    </row>
    <row r="13" spans="2:14" ht="12.75">
      <c r="B13" s="436"/>
      <c r="C13" s="439" t="s">
        <v>160</v>
      </c>
      <c r="D13" s="484" t="s">
        <v>292</v>
      </c>
      <c r="E13" s="439">
        <v>954</v>
      </c>
      <c r="F13" s="486">
        <f t="shared" si="0"/>
        <v>68.7373369109412</v>
      </c>
      <c r="G13" s="292"/>
      <c r="H13" s="292"/>
      <c r="I13" s="91"/>
      <c r="L13" s="8"/>
      <c r="M13" s="8"/>
      <c r="N13" s="8"/>
    </row>
    <row r="14" spans="2:14" ht="12.75">
      <c r="B14" s="436"/>
      <c r="C14" s="439" t="s">
        <v>135</v>
      </c>
      <c r="D14" s="484" t="s">
        <v>223</v>
      </c>
      <c r="E14" s="439">
        <v>564</v>
      </c>
      <c r="F14" s="486">
        <f t="shared" si="0"/>
        <v>40.637167733512406</v>
      </c>
      <c r="G14" s="292"/>
      <c r="H14" s="292"/>
      <c r="I14" s="91"/>
      <c r="L14" s="8"/>
      <c r="M14" s="8"/>
      <c r="N14" s="8"/>
    </row>
    <row r="15" spans="2:14" ht="12.75">
      <c r="B15" s="436"/>
      <c r="C15" s="439" t="s">
        <v>156</v>
      </c>
      <c r="D15" s="484" t="s">
        <v>231</v>
      </c>
      <c r="E15" s="439">
        <v>437</v>
      </c>
      <c r="F15" s="486">
        <f t="shared" si="0"/>
        <v>31.48659982188816</v>
      </c>
      <c r="G15" s="292"/>
      <c r="H15" s="292"/>
      <c r="I15" s="91"/>
      <c r="L15" s="8"/>
      <c r="M15" s="8"/>
      <c r="N15" s="8"/>
    </row>
    <row r="16" spans="2:14" ht="12.75">
      <c r="B16" s="436">
        <v>2</v>
      </c>
      <c r="C16" s="236" t="s">
        <v>113</v>
      </c>
      <c r="D16" s="407" t="s">
        <v>255</v>
      </c>
      <c r="E16" s="487">
        <f>F62</f>
        <v>10103</v>
      </c>
      <c r="F16" s="304">
        <f t="shared" si="0"/>
        <v>727.9384851270848</v>
      </c>
      <c r="G16" s="292">
        <f aca="true" t="shared" si="1" ref="G16:G48">F16/$F$8</f>
        <v>0.08816112114627783</v>
      </c>
      <c r="H16" s="292"/>
      <c r="I16" s="91"/>
      <c r="L16" s="8"/>
      <c r="M16" s="8"/>
      <c r="N16" s="8"/>
    </row>
    <row r="17" spans="2:14" ht="12.75">
      <c r="B17" s="436"/>
      <c r="C17" s="461" t="s">
        <v>174</v>
      </c>
      <c r="D17" s="484" t="s">
        <v>115</v>
      </c>
      <c r="E17" s="485">
        <v>3417</v>
      </c>
      <c r="F17" s="486">
        <f t="shared" si="0"/>
        <v>246.20071302377994</v>
      </c>
      <c r="G17" s="292"/>
      <c r="H17" s="292"/>
      <c r="I17" s="91"/>
      <c r="L17" s="8"/>
      <c r="M17" s="8"/>
      <c r="N17" s="8"/>
    </row>
    <row r="18" spans="2:14" ht="12.75">
      <c r="B18" s="436"/>
      <c r="C18" s="461" t="s">
        <v>290</v>
      </c>
      <c r="D18" s="484" t="s">
        <v>170</v>
      </c>
      <c r="E18" s="485">
        <v>1694</v>
      </c>
      <c r="F18" s="486">
        <f t="shared" si="0"/>
        <v>122.05560663221634</v>
      </c>
      <c r="G18" s="292"/>
      <c r="H18" s="292"/>
      <c r="I18" s="91"/>
      <c r="L18" s="8"/>
      <c r="M18" s="8"/>
      <c r="N18" s="8"/>
    </row>
    <row r="19" spans="2:14" ht="12.75">
      <c r="B19" s="436">
        <v>3</v>
      </c>
      <c r="C19" s="236" t="s">
        <v>123</v>
      </c>
      <c r="D19" s="407" t="s">
        <v>221</v>
      </c>
      <c r="E19" s="487">
        <f>F59</f>
        <v>8736</v>
      </c>
      <c r="F19" s="304">
        <f t="shared" si="0"/>
        <v>629.443789574405</v>
      </c>
      <c r="G19" s="292">
        <f t="shared" si="1"/>
        <v>0.07623236210372</v>
      </c>
      <c r="H19" s="292"/>
      <c r="I19" s="91"/>
      <c r="L19" s="8"/>
      <c r="M19" s="8"/>
      <c r="N19" s="8"/>
    </row>
    <row r="20" spans="2:14" ht="12.75">
      <c r="B20" s="436"/>
      <c r="C20" s="439" t="s">
        <v>91</v>
      </c>
      <c r="D20" s="484" t="s">
        <v>293</v>
      </c>
      <c r="E20" s="485">
        <v>1356</v>
      </c>
      <c r="F20" s="486">
        <f t="shared" si="0"/>
        <v>97.70212667844471</v>
      </c>
      <c r="G20" s="292"/>
      <c r="H20" s="292"/>
      <c r="I20" s="91"/>
      <c r="L20" s="8"/>
      <c r="M20" s="8"/>
      <c r="N20" s="8"/>
    </row>
    <row r="21" spans="2:14" ht="12.75">
      <c r="B21" s="436">
        <v>4</v>
      </c>
      <c r="C21" s="236" t="s">
        <v>122</v>
      </c>
      <c r="D21" s="488" t="s">
        <v>7</v>
      </c>
      <c r="E21" s="487">
        <f>F57</f>
        <v>6106</v>
      </c>
      <c r="F21" s="304">
        <f t="shared" si="0"/>
        <v>439.9477769163595</v>
      </c>
      <c r="G21" s="292">
        <f t="shared" si="1"/>
        <v>0.05328237213888671</v>
      </c>
      <c r="H21" s="292"/>
      <c r="I21" s="91"/>
      <c r="L21" s="8"/>
      <c r="M21" s="8"/>
      <c r="N21" s="8"/>
    </row>
    <row r="22" spans="2:14" ht="12.75">
      <c r="B22" s="436"/>
      <c r="C22" s="439" t="s">
        <v>67</v>
      </c>
      <c r="D22" s="484" t="s">
        <v>68</v>
      </c>
      <c r="E22" s="485">
        <v>1102</v>
      </c>
      <c r="F22" s="486">
        <f t="shared" si="0"/>
        <v>79.40099085519623</v>
      </c>
      <c r="G22" s="292"/>
      <c r="H22" s="292"/>
      <c r="I22" s="91"/>
      <c r="L22" s="8"/>
      <c r="M22" s="8"/>
      <c r="N22" s="8"/>
    </row>
    <row r="23" spans="2:14" ht="12.75">
      <c r="B23" s="436"/>
      <c r="C23" s="439" t="s">
        <v>167</v>
      </c>
      <c r="D23" s="484" t="s">
        <v>168</v>
      </c>
      <c r="E23" s="439">
        <v>172</v>
      </c>
      <c r="F23" s="486">
        <f t="shared" si="0"/>
        <v>12.392895124404493</v>
      </c>
      <c r="G23" s="292"/>
      <c r="H23" s="292"/>
      <c r="I23" s="91"/>
      <c r="L23" s="8"/>
      <c r="M23" s="8"/>
      <c r="N23" s="8"/>
    </row>
    <row r="24" spans="2:14" ht="12.75">
      <c r="B24" s="436">
        <v>5</v>
      </c>
      <c r="C24" s="236" t="s">
        <v>145</v>
      </c>
      <c r="D24" s="488" t="s">
        <v>14</v>
      </c>
      <c r="E24" s="487">
        <f>F60</f>
        <v>5688</v>
      </c>
      <c r="F24" s="304">
        <f t="shared" si="0"/>
        <v>409.830159695423</v>
      </c>
      <c r="G24" s="292">
        <f t="shared" si="1"/>
        <v>0.0496348071939056</v>
      </c>
      <c r="H24" s="292"/>
      <c r="I24" s="91"/>
      <c r="L24" s="8"/>
      <c r="M24" s="8"/>
      <c r="N24" s="8"/>
    </row>
    <row r="25" spans="2:9" ht="12.75">
      <c r="B25" s="436"/>
      <c r="C25" s="439" t="s">
        <v>94</v>
      </c>
      <c r="D25" s="484" t="s">
        <v>95</v>
      </c>
      <c r="E25" s="485">
        <v>1815</v>
      </c>
      <c r="F25" s="486">
        <f t="shared" si="0"/>
        <v>130.77386424880322</v>
      </c>
      <c r="G25" s="292"/>
      <c r="H25" s="292"/>
      <c r="I25" s="91"/>
    </row>
    <row r="26" spans="2:9" ht="12.75">
      <c r="B26" s="436"/>
      <c r="C26" s="439" t="s">
        <v>92</v>
      </c>
      <c r="D26" s="484" t="s">
        <v>93</v>
      </c>
      <c r="E26" s="485">
        <v>1603</v>
      </c>
      <c r="F26" s="486">
        <f t="shared" si="0"/>
        <v>115.49890049081628</v>
      </c>
      <c r="G26" s="292"/>
      <c r="H26" s="292"/>
      <c r="I26" s="91"/>
    </row>
    <row r="27" spans="2:9" ht="12.75">
      <c r="B27" s="436">
        <v>6</v>
      </c>
      <c r="C27" s="236" t="s">
        <v>83</v>
      </c>
      <c r="D27" s="407" t="s">
        <v>84</v>
      </c>
      <c r="E27" s="487">
        <f>E71</f>
        <v>4003</v>
      </c>
      <c r="F27" s="304">
        <f t="shared" si="0"/>
        <v>288.4230185057627</v>
      </c>
      <c r="G27" s="292">
        <f t="shared" si="1"/>
        <v>0.03493110639894587</v>
      </c>
      <c r="H27" s="292"/>
      <c r="I27" s="91"/>
    </row>
    <row r="28" spans="2:9" ht="12.75">
      <c r="B28" s="436">
        <v>7</v>
      </c>
      <c r="C28" s="236" t="s">
        <v>149</v>
      </c>
      <c r="D28" s="407" t="s">
        <v>69</v>
      </c>
      <c r="E28" s="487">
        <f>F58</f>
        <v>3891</v>
      </c>
      <c r="F28" s="304">
        <f t="shared" si="0"/>
        <v>280.3532263317319</v>
      </c>
      <c r="G28" s="292">
        <f t="shared" si="1"/>
        <v>0.03395376842325716</v>
      </c>
      <c r="H28" s="292"/>
      <c r="I28" s="91"/>
    </row>
    <row r="29" spans="2:9" ht="12.75">
      <c r="B29" s="436"/>
      <c r="C29" s="439" t="s">
        <v>150</v>
      </c>
      <c r="D29" s="484" t="s">
        <v>151</v>
      </c>
      <c r="E29" s="439">
        <v>677</v>
      </c>
      <c r="F29" s="486">
        <f t="shared" si="0"/>
        <v>48.7790116233828</v>
      </c>
      <c r="G29" s="292"/>
      <c r="H29" s="292"/>
      <c r="I29" s="91"/>
    </row>
    <row r="30" spans="2:9" ht="12.75">
      <c r="B30" s="436">
        <v>8</v>
      </c>
      <c r="C30" s="445" t="s">
        <v>81</v>
      </c>
      <c r="D30" s="488" t="s">
        <v>82</v>
      </c>
      <c r="E30" s="487">
        <f aca="true" t="shared" si="2" ref="E30:E35">E72</f>
        <v>3719</v>
      </c>
      <c r="F30" s="304">
        <f t="shared" si="0"/>
        <v>267.9603312073274</v>
      </c>
      <c r="G30" s="292">
        <f t="shared" si="1"/>
        <v>0.032452856532020916</v>
      </c>
      <c r="H30" s="292"/>
      <c r="I30" s="91"/>
    </row>
    <row r="31" spans="2:9" ht="12.75">
      <c r="B31" s="436">
        <v>9</v>
      </c>
      <c r="C31" s="236" t="s">
        <v>75</v>
      </c>
      <c r="D31" s="407" t="s">
        <v>234</v>
      </c>
      <c r="E31" s="487">
        <f t="shared" si="2"/>
        <v>3474</v>
      </c>
      <c r="F31" s="304">
        <f t="shared" si="0"/>
        <v>250.30766082663493</v>
      </c>
      <c r="G31" s="292">
        <f t="shared" si="1"/>
        <v>0.03031492971020184</v>
      </c>
      <c r="H31" s="292"/>
      <c r="I31" s="91"/>
    </row>
    <row r="32" spans="2:9" ht="12.75">
      <c r="B32" s="436">
        <v>10</v>
      </c>
      <c r="C32" s="236" t="s">
        <v>98</v>
      </c>
      <c r="D32" s="407" t="s">
        <v>294</v>
      </c>
      <c r="E32" s="487">
        <f t="shared" si="2"/>
        <v>3313</v>
      </c>
      <c r="F32" s="304">
        <f t="shared" si="0"/>
        <v>238.7073345764656</v>
      </c>
      <c r="G32" s="292">
        <f t="shared" si="1"/>
        <v>0.02891000637014931</v>
      </c>
      <c r="H32" s="292"/>
      <c r="I32" s="91"/>
    </row>
    <row r="33" spans="2:9" ht="12.75">
      <c r="B33" s="436">
        <v>11</v>
      </c>
      <c r="C33" s="236" t="s">
        <v>87</v>
      </c>
      <c r="D33" s="407" t="s">
        <v>88</v>
      </c>
      <c r="E33" s="487">
        <f t="shared" si="2"/>
        <v>2687</v>
      </c>
      <c r="F33" s="304">
        <f t="shared" si="0"/>
        <v>193.60296046090042</v>
      </c>
      <c r="G33" s="292">
        <f t="shared" si="1"/>
        <v>0.023447385184603438</v>
      </c>
      <c r="H33" s="292"/>
      <c r="I33" s="91"/>
    </row>
    <row r="34" spans="2:9" ht="12.75">
      <c r="B34" s="436">
        <v>12</v>
      </c>
      <c r="C34" s="236" t="s">
        <v>72</v>
      </c>
      <c r="D34" s="407" t="s">
        <v>73</v>
      </c>
      <c r="E34" s="487">
        <f t="shared" si="2"/>
        <v>2578</v>
      </c>
      <c r="F34" s="304">
        <f t="shared" si="0"/>
        <v>185.74932343438826</v>
      </c>
      <c r="G34" s="292">
        <f t="shared" si="1"/>
        <v>0.022496225904692097</v>
      </c>
      <c r="H34" s="292"/>
      <c r="I34" s="91"/>
    </row>
    <row r="35" spans="2:9" ht="12.75">
      <c r="B35" s="436">
        <v>13</v>
      </c>
      <c r="C35" s="236" t="s">
        <v>55</v>
      </c>
      <c r="D35" s="407" t="s">
        <v>56</v>
      </c>
      <c r="E35" s="487">
        <f t="shared" si="2"/>
        <v>2085</v>
      </c>
      <c r="F35" s="304">
        <f t="shared" si="0"/>
        <v>150.22782752548468</v>
      </c>
      <c r="G35" s="292">
        <f t="shared" si="1"/>
        <v>0.01819419356527658</v>
      </c>
      <c r="H35" s="292"/>
      <c r="I35" s="91"/>
    </row>
    <row r="36" spans="2:9" ht="12.75">
      <c r="B36" s="436">
        <v>14</v>
      </c>
      <c r="C36" s="236" t="s">
        <v>118</v>
      </c>
      <c r="D36" s="407" t="s">
        <v>119</v>
      </c>
      <c r="E36" s="487">
        <f>F56</f>
        <v>1259</v>
      </c>
      <c r="F36" s="304">
        <f t="shared" si="0"/>
        <v>90.7131102420073</v>
      </c>
      <c r="G36" s="292">
        <f t="shared" si="1"/>
        <v>0.010986325994572284</v>
      </c>
      <c r="H36" s="292"/>
      <c r="I36" s="91"/>
    </row>
    <row r="37" spans="2:9" ht="12.75">
      <c r="B37" s="436"/>
      <c r="C37" s="489" t="s">
        <v>65</v>
      </c>
      <c r="D37" s="490" t="s">
        <v>66</v>
      </c>
      <c r="E37" s="489">
        <v>479</v>
      </c>
      <c r="F37" s="486">
        <f t="shared" si="0"/>
        <v>34.51277188714972</v>
      </c>
      <c r="G37" s="292"/>
      <c r="H37" s="292"/>
      <c r="I37" s="91"/>
    </row>
    <row r="38" spans="2:9" ht="12.75">
      <c r="B38" s="436"/>
      <c r="C38" s="489" t="s">
        <v>163</v>
      </c>
      <c r="D38" s="490" t="s">
        <v>164</v>
      </c>
      <c r="E38" s="489">
        <v>107</v>
      </c>
      <c r="F38" s="486">
        <f t="shared" si="0"/>
        <v>7.709533594833028</v>
      </c>
      <c r="G38" s="292"/>
      <c r="H38" s="292"/>
      <c r="I38" s="91"/>
    </row>
    <row r="39" spans="2:9" ht="12.75">
      <c r="B39" s="436"/>
      <c r="C39" s="489" t="s">
        <v>165</v>
      </c>
      <c r="D39" s="490" t="s">
        <v>166</v>
      </c>
      <c r="E39" s="489">
        <v>88</v>
      </c>
      <c r="F39" s="486">
        <f t="shared" si="0"/>
        <v>6.340550993881369</v>
      </c>
      <c r="G39" s="292"/>
      <c r="H39" s="292"/>
      <c r="I39" s="91"/>
    </row>
    <row r="40" spans="2:9" ht="12.75">
      <c r="B40" s="436">
        <v>15</v>
      </c>
      <c r="C40" s="236" t="s">
        <v>74</v>
      </c>
      <c r="D40" s="407" t="s">
        <v>235</v>
      </c>
      <c r="E40" s="487">
        <f>E78</f>
        <v>1102</v>
      </c>
      <c r="F40" s="304">
        <f t="shared" si="0"/>
        <v>79.40099085519623</v>
      </c>
      <c r="G40" s="292">
        <f t="shared" si="1"/>
        <v>0.009616307582222922</v>
      </c>
      <c r="H40" s="292"/>
      <c r="I40" s="91"/>
    </row>
    <row r="41" spans="2:9" ht="12.75">
      <c r="B41" s="436">
        <v>16</v>
      </c>
      <c r="C41" s="236" t="s">
        <v>96</v>
      </c>
      <c r="D41" s="407" t="s">
        <v>97</v>
      </c>
      <c r="E41" s="487">
        <f>E79</f>
        <v>1095</v>
      </c>
      <c r="F41" s="304">
        <f t="shared" si="0"/>
        <v>78.8966288443193</v>
      </c>
      <c r="G41" s="292">
        <f t="shared" si="1"/>
        <v>0.009555223958742375</v>
      </c>
      <c r="H41" s="292"/>
      <c r="I41" s="91"/>
    </row>
    <row r="42" spans="2:9" ht="12.75">
      <c r="B42" s="436">
        <v>17</v>
      </c>
      <c r="C42" s="236" t="s">
        <v>89</v>
      </c>
      <c r="D42" s="407" t="s">
        <v>90</v>
      </c>
      <c r="E42" s="487">
        <f>E81</f>
        <v>923</v>
      </c>
      <c r="F42" s="304">
        <f t="shared" si="0"/>
        <v>66.5037337199148</v>
      </c>
      <c r="G42" s="292">
        <f t="shared" si="1"/>
        <v>0.00805431206750613</v>
      </c>
      <c r="H42" s="292"/>
      <c r="I42" s="91"/>
    </row>
    <row r="43" spans="2:9" ht="12.75">
      <c r="B43" s="436">
        <v>18</v>
      </c>
      <c r="C43" s="236" t="s">
        <v>70</v>
      </c>
      <c r="D43" s="407" t="s">
        <v>141</v>
      </c>
      <c r="E43" s="487">
        <f>E82</f>
        <v>848</v>
      </c>
      <c r="F43" s="304">
        <f t="shared" si="0"/>
        <v>61.09985503194773</v>
      </c>
      <c r="G43" s="292">
        <f t="shared" si="1"/>
        <v>0.007399844673071722</v>
      </c>
      <c r="H43" s="292"/>
      <c r="I43" s="91"/>
    </row>
    <row r="44" spans="2:9" ht="12.75">
      <c r="B44" s="436">
        <v>19</v>
      </c>
      <c r="C44" s="236" t="s">
        <v>77</v>
      </c>
      <c r="D44" s="407" t="s">
        <v>78</v>
      </c>
      <c r="E44" s="487">
        <f>E83</f>
        <v>784</v>
      </c>
      <c r="F44" s="304">
        <f t="shared" si="0"/>
        <v>56.488545218215826</v>
      </c>
      <c r="G44" s="292">
        <f t="shared" si="1"/>
        <v>0.0068413658298210256</v>
      </c>
      <c r="H44" s="292"/>
      <c r="I44" s="91"/>
    </row>
    <row r="45" spans="2:9" ht="13.5" thickBot="1">
      <c r="B45" s="447">
        <v>20</v>
      </c>
      <c r="C45" s="491" t="s">
        <v>63</v>
      </c>
      <c r="D45" s="492" t="s">
        <v>64</v>
      </c>
      <c r="E45" s="448">
        <f>E85</f>
        <v>542</v>
      </c>
      <c r="F45" s="287">
        <f t="shared" si="0"/>
        <v>39.05202998504206</v>
      </c>
      <c r="G45" s="493">
        <f t="shared" si="1"/>
        <v>0.004729617703779331</v>
      </c>
      <c r="H45" s="292"/>
      <c r="I45" s="91"/>
    </row>
    <row r="46" spans="2:12" ht="13.5" thickBot="1">
      <c r="B46" s="308"/>
      <c r="C46" s="307"/>
      <c r="D46" s="309" t="s">
        <v>242</v>
      </c>
      <c r="E46" s="307"/>
      <c r="F46" s="305"/>
      <c r="G46" s="369">
        <f t="shared" si="1"/>
        <v>0</v>
      </c>
      <c r="H46" s="315"/>
      <c r="I46" s="13" t="s">
        <v>194</v>
      </c>
      <c r="J46" s="13"/>
      <c r="K46" s="13"/>
      <c r="L46" s="13"/>
    </row>
    <row r="47" spans="2:12" ht="12.75">
      <c r="B47" s="246"/>
      <c r="C47" s="236" t="s">
        <v>146</v>
      </c>
      <c r="D47" s="310" t="s">
        <v>271</v>
      </c>
      <c r="E47" s="306">
        <f>E70</f>
        <v>5056</v>
      </c>
      <c r="F47" s="235">
        <f>E47*$F$2/$F$1</f>
        <v>364.29347528482043</v>
      </c>
      <c r="G47" s="370">
        <f t="shared" si="1"/>
        <v>0.04411982861680498</v>
      </c>
      <c r="H47" s="315"/>
      <c r="I47" s="363">
        <f>Cap20hombrestot!H32</f>
        <v>114597</v>
      </c>
      <c r="J47" s="354"/>
      <c r="K47" s="13"/>
      <c r="L47" s="13"/>
    </row>
    <row r="48" spans="2:12" ht="13.5" thickBot="1">
      <c r="B48" s="244"/>
      <c r="C48" s="295"/>
      <c r="D48" s="311" t="s">
        <v>126</v>
      </c>
      <c r="E48" s="237">
        <f>I49</f>
        <v>36175</v>
      </c>
      <c r="F48" s="287">
        <f>E48*$F$2/$F$1</f>
        <v>2606.4708204961194</v>
      </c>
      <c r="G48" s="371">
        <f t="shared" si="1"/>
        <v>0.3156714399155301</v>
      </c>
      <c r="H48" s="315"/>
      <c r="I48" s="368">
        <f>E52</f>
        <v>78422</v>
      </c>
      <c r="J48" s="315">
        <f>SUM(G9:G48)</f>
        <v>1.0000000000000002</v>
      </c>
      <c r="K48" s="303"/>
      <c r="L48" s="13"/>
    </row>
    <row r="49" spans="3:11" ht="12.75">
      <c r="C49" s="14" t="s">
        <v>175</v>
      </c>
      <c r="E49" s="159"/>
      <c r="F49" s="91"/>
      <c r="G49" s="92"/>
      <c r="H49" s="92"/>
      <c r="I49" s="312">
        <f>I47-I48</f>
        <v>36175</v>
      </c>
      <c r="J49" s="79"/>
      <c r="K49" s="13"/>
    </row>
    <row r="50" spans="3:11" ht="12.75">
      <c r="C50" s="13" t="s">
        <v>199</v>
      </c>
      <c r="E50" s="159"/>
      <c r="F50" s="91"/>
      <c r="G50" s="92"/>
      <c r="H50" s="92"/>
      <c r="I50" s="312"/>
      <c r="J50" s="79"/>
      <c r="K50" s="13"/>
    </row>
    <row r="51" spans="5:11" ht="13.5" hidden="1" thickBot="1">
      <c r="E51" s="159"/>
      <c r="F51" s="91"/>
      <c r="G51" s="92"/>
      <c r="H51" s="92"/>
      <c r="I51" s="312"/>
      <c r="J51" s="79"/>
      <c r="K51" s="13"/>
    </row>
    <row r="52" spans="4:11" ht="13.5" hidden="1" thickBot="1">
      <c r="D52" s="288" t="s">
        <v>291</v>
      </c>
      <c r="E52" s="289">
        <f>E9+E16+E19+E21+E24+E28+E30+E27+E31+E32+E34+E33+E35+E36+E40+E42+E44+E41+E43+E45+E47</f>
        <v>78422</v>
      </c>
      <c r="I52" s="282" t="s">
        <v>288</v>
      </c>
      <c r="K52" s="13"/>
    </row>
    <row r="53" spans="5:11" ht="12.75" hidden="1">
      <c r="E53" s="79"/>
      <c r="F53" t="s">
        <v>44</v>
      </c>
      <c r="I53" s="14"/>
      <c r="K53" s="268" t="s">
        <v>283</v>
      </c>
    </row>
    <row r="54" spans="3:16" ht="12.75" hidden="1">
      <c r="C54" s="1"/>
      <c r="D54" s="1"/>
      <c r="E54" s="1"/>
      <c r="F54" s="1" t="s">
        <v>54</v>
      </c>
      <c r="L54" t="s">
        <v>44</v>
      </c>
      <c r="O54" t="s">
        <v>238</v>
      </c>
      <c r="P54" t="s">
        <v>1</v>
      </c>
    </row>
    <row r="55" spans="3:16" ht="12.75" hidden="1">
      <c r="C55" s="1" t="s">
        <v>57</v>
      </c>
      <c r="D55" s="1" t="s">
        <v>58</v>
      </c>
      <c r="E55" s="188"/>
      <c r="F55" s="16">
        <f aca="true" t="shared" si="3" ref="F55:F63">L55</f>
        <v>10430</v>
      </c>
      <c r="G55" s="8"/>
      <c r="H55" s="8"/>
      <c r="I55" s="8"/>
      <c r="J55" s="1" t="s">
        <v>57</v>
      </c>
      <c r="K55" s="1" t="s">
        <v>58</v>
      </c>
      <c r="L55" s="177">
        <v>10430</v>
      </c>
      <c r="P55" s="8">
        <v>24366</v>
      </c>
    </row>
    <row r="56" spans="3:16" ht="12.75" hidden="1">
      <c r="C56" s="1" t="s">
        <v>118</v>
      </c>
      <c r="D56" s="1" t="s">
        <v>119</v>
      </c>
      <c r="E56" s="188"/>
      <c r="F56" s="16">
        <f t="shared" si="3"/>
        <v>1259</v>
      </c>
      <c r="G56" s="8"/>
      <c r="H56" s="8"/>
      <c r="I56" s="8"/>
      <c r="J56" s="1" t="s">
        <v>118</v>
      </c>
      <c r="K56" s="1" t="s">
        <v>119</v>
      </c>
      <c r="L56" s="177">
        <v>1259</v>
      </c>
      <c r="P56" s="8">
        <v>3216</v>
      </c>
    </row>
    <row r="57" spans="3:16" ht="12.75" hidden="1">
      <c r="C57" s="1" t="s">
        <v>122</v>
      </c>
      <c r="D57" s="1" t="s">
        <v>7</v>
      </c>
      <c r="E57" s="188"/>
      <c r="F57" s="16">
        <f t="shared" si="3"/>
        <v>6106</v>
      </c>
      <c r="G57" s="8"/>
      <c r="H57" s="8"/>
      <c r="I57" s="8"/>
      <c r="J57" s="1" t="s">
        <v>122</v>
      </c>
      <c r="K57" s="1" t="s">
        <v>7</v>
      </c>
      <c r="L57" s="177">
        <v>6106</v>
      </c>
      <c r="P57" s="8">
        <v>13347</v>
      </c>
    </row>
    <row r="58" spans="3:16" ht="12.75" hidden="1">
      <c r="C58" s="1" t="s">
        <v>149</v>
      </c>
      <c r="D58" s="1" t="s">
        <v>69</v>
      </c>
      <c r="E58" s="188"/>
      <c r="F58" s="16">
        <f t="shared" si="3"/>
        <v>3891</v>
      </c>
      <c r="G58" s="8"/>
      <c r="H58" s="8"/>
      <c r="I58" s="8"/>
      <c r="J58" s="1" t="s">
        <v>149</v>
      </c>
      <c r="K58" s="1" t="s">
        <v>69</v>
      </c>
      <c r="L58" s="177">
        <v>3891</v>
      </c>
      <c r="P58" s="8">
        <v>5794</v>
      </c>
    </row>
    <row r="59" spans="3:16" ht="12.75" hidden="1">
      <c r="C59" s="1" t="s">
        <v>123</v>
      </c>
      <c r="D59" s="1" t="s">
        <v>244</v>
      </c>
      <c r="E59" s="188"/>
      <c r="F59" s="16">
        <f t="shared" si="3"/>
        <v>8736</v>
      </c>
      <c r="G59" s="8"/>
      <c r="H59" s="8"/>
      <c r="I59" s="8"/>
      <c r="J59" s="1" t="s">
        <v>123</v>
      </c>
      <c r="K59" s="1" t="s">
        <v>244</v>
      </c>
      <c r="L59" s="177">
        <v>8736</v>
      </c>
      <c r="P59" s="8">
        <v>17445</v>
      </c>
    </row>
    <row r="60" spans="3:16" ht="12.75" hidden="1">
      <c r="C60" s="1" t="s">
        <v>145</v>
      </c>
      <c r="D60" s="1" t="s">
        <v>245</v>
      </c>
      <c r="E60" s="188"/>
      <c r="F60" s="16">
        <f t="shared" si="3"/>
        <v>5688</v>
      </c>
      <c r="G60" s="8"/>
      <c r="H60" s="8"/>
      <c r="I60" s="11"/>
      <c r="J60" s="1" t="s">
        <v>145</v>
      </c>
      <c r="K60" s="1" t="s">
        <v>245</v>
      </c>
      <c r="L60" s="177">
        <v>5688</v>
      </c>
      <c r="P60" s="8">
        <v>10894</v>
      </c>
    </row>
    <row r="61" spans="3:16" ht="12.75" hidden="1">
      <c r="C61" s="1" t="s">
        <v>110</v>
      </c>
      <c r="D61" s="1" t="s">
        <v>111</v>
      </c>
      <c r="E61" s="188"/>
      <c r="F61" s="16">
        <f t="shared" si="3"/>
        <v>4708</v>
      </c>
      <c r="G61" s="8"/>
      <c r="H61" s="8"/>
      <c r="I61" s="11"/>
      <c r="J61" s="1" t="s">
        <v>110</v>
      </c>
      <c r="K61" s="1" t="s">
        <v>111</v>
      </c>
      <c r="L61" s="177">
        <v>4708</v>
      </c>
      <c r="O61">
        <v>2</v>
      </c>
      <c r="P61" s="8">
        <v>9253</v>
      </c>
    </row>
    <row r="62" spans="3:16" ht="12.75" hidden="1">
      <c r="C62" s="1" t="s">
        <v>113</v>
      </c>
      <c r="D62" s="1" t="s">
        <v>18</v>
      </c>
      <c r="E62" s="188"/>
      <c r="F62" s="16">
        <f t="shared" si="3"/>
        <v>10103</v>
      </c>
      <c r="G62" s="8"/>
      <c r="H62" s="8"/>
      <c r="I62" s="8"/>
      <c r="J62" s="1" t="s">
        <v>113</v>
      </c>
      <c r="K62" s="1" t="s">
        <v>18</v>
      </c>
      <c r="L62" s="177">
        <v>10103</v>
      </c>
      <c r="P62" s="8">
        <v>16295</v>
      </c>
    </row>
    <row r="63" spans="3:16" ht="12.75" hidden="1">
      <c r="C63" s="1" t="s">
        <v>1</v>
      </c>
      <c r="D63" s="1" t="s">
        <v>1</v>
      </c>
      <c r="E63" s="188"/>
      <c r="F63" s="16">
        <f t="shared" si="3"/>
        <v>50921</v>
      </c>
      <c r="G63" s="8"/>
      <c r="H63" s="8"/>
      <c r="I63" s="11"/>
      <c r="J63" s="1" t="s">
        <v>1</v>
      </c>
      <c r="K63" s="1" t="s">
        <v>1</v>
      </c>
      <c r="L63" s="177">
        <v>50921</v>
      </c>
      <c r="O63">
        <v>2</v>
      </c>
      <c r="P63" s="8">
        <v>100610</v>
      </c>
    </row>
    <row r="64" ht="12.75" hidden="1"/>
    <row r="65" spans="5:6" ht="12.75" hidden="1">
      <c r="E65" s="87"/>
      <c r="F65" s="11"/>
    </row>
    <row r="66" ht="12.75" hidden="1">
      <c r="B66" s="291" t="s">
        <v>283</v>
      </c>
    </row>
    <row r="67" spans="2:6" ht="12.75" hidden="1">
      <c r="B67" s="229"/>
      <c r="C67" s="1"/>
      <c r="D67" s="1"/>
      <c r="E67" s="1" t="s">
        <v>44</v>
      </c>
      <c r="F67" s="1" t="s">
        <v>44</v>
      </c>
    </row>
    <row r="68" spans="2:6" ht="12.75" hidden="1">
      <c r="B68" s="229"/>
      <c r="C68" s="1"/>
      <c r="D68" s="1"/>
      <c r="E68" s="1" t="s">
        <v>54</v>
      </c>
      <c r="F68" s="1" t="s">
        <v>239</v>
      </c>
    </row>
    <row r="69" spans="2:6" ht="12.75" hidden="1">
      <c r="B69" s="229" t="s">
        <v>113</v>
      </c>
      <c r="C69" s="1"/>
      <c r="D69" s="1" t="s">
        <v>18</v>
      </c>
      <c r="E69" s="2">
        <v>5375</v>
      </c>
      <c r="F69" s="3">
        <v>0.09</v>
      </c>
    </row>
    <row r="70" spans="2:6" ht="12.75" hidden="1">
      <c r="B70" s="229" t="s">
        <v>146</v>
      </c>
      <c r="C70" s="1"/>
      <c r="D70" s="1" t="s">
        <v>147</v>
      </c>
      <c r="E70" s="2">
        <v>5056</v>
      </c>
      <c r="F70" s="3">
        <v>0.08</v>
      </c>
    </row>
    <row r="71" spans="2:6" ht="12.75" hidden="1">
      <c r="B71" s="229" t="s">
        <v>83</v>
      </c>
      <c r="C71" s="1"/>
      <c r="D71" s="1" t="s">
        <v>84</v>
      </c>
      <c r="E71" s="2">
        <v>4003</v>
      </c>
      <c r="F71" s="3">
        <v>0.07</v>
      </c>
    </row>
    <row r="72" spans="2:6" ht="12.75" hidden="1">
      <c r="B72" s="229" t="s">
        <v>81</v>
      </c>
      <c r="C72" s="1"/>
      <c r="D72" s="1" t="s">
        <v>82</v>
      </c>
      <c r="E72" s="2">
        <v>3719</v>
      </c>
      <c r="F72" s="3">
        <v>0.06</v>
      </c>
    </row>
    <row r="73" spans="2:6" ht="12.75" hidden="1">
      <c r="B73" s="229" t="s">
        <v>75</v>
      </c>
      <c r="C73" s="1"/>
      <c r="D73" s="1" t="s">
        <v>76</v>
      </c>
      <c r="E73" s="2">
        <v>3474</v>
      </c>
      <c r="F73" s="3">
        <v>0.06</v>
      </c>
    </row>
    <row r="74" spans="2:6" ht="12.75" hidden="1">
      <c r="B74" s="229" t="s">
        <v>98</v>
      </c>
      <c r="C74" s="1"/>
      <c r="D74" s="1" t="s">
        <v>99</v>
      </c>
      <c r="E74" s="2">
        <v>3313</v>
      </c>
      <c r="F74" s="3">
        <v>0.06</v>
      </c>
    </row>
    <row r="75" spans="2:6" ht="12.75" hidden="1">
      <c r="B75" s="229" t="s">
        <v>87</v>
      </c>
      <c r="C75" s="1"/>
      <c r="D75" s="1" t="s">
        <v>88</v>
      </c>
      <c r="E75" s="2">
        <v>2687</v>
      </c>
      <c r="F75" s="3">
        <v>0.04</v>
      </c>
    </row>
    <row r="76" spans="2:6" ht="12.75" hidden="1">
      <c r="B76" s="229" t="s">
        <v>72</v>
      </c>
      <c r="C76" s="1"/>
      <c r="D76" s="1" t="s">
        <v>73</v>
      </c>
      <c r="E76" s="2">
        <v>2578</v>
      </c>
      <c r="F76" s="3">
        <v>0.04</v>
      </c>
    </row>
    <row r="77" spans="2:6" ht="12.75" hidden="1">
      <c r="B77" s="229" t="s">
        <v>55</v>
      </c>
      <c r="C77" s="1"/>
      <c r="D77" s="1" t="s">
        <v>56</v>
      </c>
      <c r="E77" s="2">
        <v>2085</v>
      </c>
      <c r="F77" s="3">
        <v>0.03</v>
      </c>
    </row>
    <row r="78" spans="2:6" ht="12.75" hidden="1">
      <c r="B78" s="229" t="s">
        <v>71</v>
      </c>
      <c r="C78" s="1"/>
      <c r="D78" s="1" t="s">
        <v>153</v>
      </c>
      <c r="E78" s="2">
        <v>1102</v>
      </c>
      <c r="F78" s="3">
        <v>0.02</v>
      </c>
    </row>
    <row r="79" spans="2:6" ht="12.75" hidden="1">
      <c r="B79" s="229" t="s">
        <v>96</v>
      </c>
      <c r="C79" s="1"/>
      <c r="D79" s="1" t="s">
        <v>97</v>
      </c>
      <c r="E79" s="2">
        <v>1095</v>
      </c>
      <c r="F79" s="3">
        <v>0.02</v>
      </c>
    </row>
    <row r="80" spans="2:6" ht="12.75" hidden="1">
      <c r="B80" s="229" t="s">
        <v>74</v>
      </c>
      <c r="C80" s="1"/>
      <c r="D80" s="1" t="s">
        <v>173</v>
      </c>
      <c r="E80" s="2">
        <v>1013</v>
      </c>
      <c r="F80" s="3">
        <v>0.02</v>
      </c>
    </row>
    <row r="81" spans="2:6" ht="12.75" hidden="1">
      <c r="B81" s="229" t="s">
        <v>89</v>
      </c>
      <c r="C81" s="1"/>
      <c r="D81" s="1" t="s">
        <v>90</v>
      </c>
      <c r="E81" s="1">
        <v>923</v>
      </c>
      <c r="F81" s="3">
        <v>0.02</v>
      </c>
    </row>
    <row r="82" spans="2:6" ht="12.75" hidden="1">
      <c r="B82" s="229" t="s">
        <v>70</v>
      </c>
      <c r="C82" s="1"/>
      <c r="D82" s="1" t="s">
        <v>141</v>
      </c>
      <c r="E82" s="1">
        <v>848</v>
      </c>
      <c r="F82" s="3">
        <v>0.01</v>
      </c>
    </row>
    <row r="83" spans="2:6" ht="12.75" hidden="1">
      <c r="B83" s="229" t="s">
        <v>77</v>
      </c>
      <c r="C83" s="1"/>
      <c r="D83" s="1" t="s">
        <v>78</v>
      </c>
      <c r="E83" s="1">
        <v>784</v>
      </c>
      <c r="F83" s="3">
        <v>0.01</v>
      </c>
    </row>
    <row r="84" spans="2:6" ht="12.75" hidden="1">
      <c r="B84" s="229" t="s">
        <v>149</v>
      </c>
      <c r="C84" s="1"/>
      <c r="D84" s="1" t="s">
        <v>69</v>
      </c>
      <c r="E84" s="1">
        <v>579</v>
      </c>
      <c r="F84" s="3">
        <v>0.01</v>
      </c>
    </row>
    <row r="85" spans="2:6" ht="12.75" hidden="1">
      <c r="B85" s="229" t="s">
        <v>63</v>
      </c>
      <c r="C85" s="1"/>
      <c r="D85" s="1" t="s">
        <v>64</v>
      </c>
      <c r="E85" s="1">
        <v>542</v>
      </c>
      <c r="F85" s="3">
        <v>0.01</v>
      </c>
    </row>
    <row r="86" spans="2:6" ht="12.75" hidden="1">
      <c r="B86" s="229" t="s">
        <v>85</v>
      </c>
      <c r="C86" s="1"/>
      <c r="D86" s="1" t="s">
        <v>86</v>
      </c>
      <c r="E86" s="1">
        <v>537</v>
      </c>
      <c r="F86" s="3">
        <v>0.01</v>
      </c>
    </row>
    <row r="87" spans="2:6" ht="12.75" hidden="1">
      <c r="B87" s="229" t="s">
        <v>120</v>
      </c>
      <c r="C87" s="1"/>
      <c r="D87" s="1" t="s">
        <v>121</v>
      </c>
      <c r="E87" s="1">
        <v>512</v>
      </c>
      <c r="F87" s="3">
        <v>0.01</v>
      </c>
    </row>
    <row r="88" spans="2:6" ht="12.75" hidden="1">
      <c r="B88" s="229" t="s">
        <v>171</v>
      </c>
      <c r="C88" s="1"/>
      <c r="D88" s="1" t="s">
        <v>172</v>
      </c>
      <c r="E88" s="1">
        <v>264</v>
      </c>
      <c r="F88" s="3">
        <v>0</v>
      </c>
    </row>
    <row r="89" spans="2:6" ht="12.75" hidden="1">
      <c r="B89" s="229" t="s">
        <v>139</v>
      </c>
      <c r="C89" s="1"/>
      <c r="D89" s="1" t="s">
        <v>140</v>
      </c>
      <c r="E89" s="1">
        <v>208</v>
      </c>
      <c r="F89" s="3">
        <v>0</v>
      </c>
    </row>
    <row r="90" spans="2:6" ht="12.75" hidden="1">
      <c r="B90" s="229" t="s">
        <v>148</v>
      </c>
      <c r="C90" s="1"/>
      <c r="D90" s="1" t="s">
        <v>176</v>
      </c>
      <c r="E90" s="1">
        <v>200</v>
      </c>
      <c r="F90" s="3">
        <v>0</v>
      </c>
    </row>
    <row r="91" spans="2:6" ht="12.75" hidden="1">
      <c r="B91" s="229" t="s">
        <v>79</v>
      </c>
      <c r="C91" s="1"/>
      <c r="D91" s="1" t="s">
        <v>80</v>
      </c>
      <c r="E91" s="1">
        <v>199</v>
      </c>
      <c r="F91" s="3">
        <v>0</v>
      </c>
    </row>
    <row r="92" spans="2:6" ht="12.75" hidden="1">
      <c r="B92" s="229" t="s">
        <v>112</v>
      </c>
      <c r="C92" s="1"/>
      <c r="D92" s="1" t="s">
        <v>17</v>
      </c>
      <c r="E92" s="1">
        <v>148</v>
      </c>
      <c r="F92" s="3">
        <v>0</v>
      </c>
    </row>
    <row r="93" spans="2:6" ht="12.75" hidden="1">
      <c r="B93" s="229" t="s">
        <v>142</v>
      </c>
      <c r="C93" s="1"/>
      <c r="D93" s="1" t="s">
        <v>143</v>
      </c>
      <c r="E93" s="1">
        <v>146</v>
      </c>
      <c r="F93" s="3">
        <v>0</v>
      </c>
    </row>
    <row r="94" spans="2:6" ht="12.75" hidden="1">
      <c r="B94" s="229" t="s">
        <v>116</v>
      </c>
      <c r="C94" s="1"/>
      <c r="D94" s="1" t="s">
        <v>117</v>
      </c>
      <c r="E94" s="1">
        <v>141</v>
      </c>
      <c r="F94" s="3">
        <v>0</v>
      </c>
    </row>
    <row r="95" spans="2:6" ht="12.75" hidden="1">
      <c r="B95" s="229" t="s">
        <v>138</v>
      </c>
      <c r="C95" s="1"/>
      <c r="D95" s="1" t="s">
        <v>179</v>
      </c>
      <c r="E95" s="1">
        <v>13</v>
      </c>
      <c r="F95" s="3">
        <v>0</v>
      </c>
    </row>
    <row r="96" spans="2:6" ht="12.75" hidden="1">
      <c r="B96" s="229" t="s">
        <v>59</v>
      </c>
      <c r="C96" s="1"/>
      <c r="D96" s="1" t="s">
        <v>60</v>
      </c>
      <c r="E96" s="1">
        <v>9</v>
      </c>
      <c r="F96" s="3">
        <v>0</v>
      </c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mergeCells count="2">
    <mergeCell ref="B4:G4"/>
    <mergeCell ref="B5:G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5"/>
  <sheetViews>
    <sheetView zoomScale="75" zoomScaleNormal="75" workbookViewId="0" topLeftCell="A1">
      <selection activeCell="J65" sqref="J65"/>
    </sheetView>
  </sheetViews>
  <sheetFormatPr defaultColWidth="11.421875" defaultRowHeight="12.75"/>
  <cols>
    <col min="2" max="2" width="63.00390625" style="0" customWidth="1"/>
    <col min="3" max="3" width="10.8515625" style="0" customWidth="1"/>
    <col min="4" max="5" width="11.140625" style="9" bestFit="1" customWidth="1"/>
    <col min="6" max="6" width="12.00390625" style="9" bestFit="1" customWidth="1"/>
    <col min="7" max="7" width="12.28125" style="9" bestFit="1" customWidth="1"/>
    <col min="8" max="8" width="12.00390625" style="9" bestFit="1" customWidth="1"/>
    <col min="9" max="9" width="10.8515625" style="9" bestFit="1" customWidth="1"/>
    <col min="10" max="10" width="12.7109375" style="9" bestFit="1" customWidth="1"/>
    <col min="11" max="11" width="11.28125" style="12" customWidth="1"/>
  </cols>
  <sheetData>
    <row r="3" ht="12.75">
      <c r="B3" s="268" t="s">
        <v>283</v>
      </c>
    </row>
    <row r="4" spans="2:10" ht="12.75">
      <c r="B4" s="4" t="s">
        <v>201</v>
      </c>
      <c r="C4" s="1"/>
      <c r="D4" s="559" t="s">
        <v>195</v>
      </c>
      <c r="E4" s="559"/>
      <c r="F4" s="559"/>
      <c r="G4" s="559"/>
      <c r="H4" s="559"/>
      <c r="I4" s="559"/>
      <c r="J4" s="559"/>
    </row>
    <row r="5" spans="2:10" ht="12.75">
      <c r="B5" s="1"/>
      <c r="C5" s="264" t="s">
        <v>202</v>
      </c>
      <c r="D5" s="122" t="s">
        <v>193</v>
      </c>
      <c r="E5" s="123" t="s">
        <v>48</v>
      </c>
      <c r="F5" s="123" t="s">
        <v>49</v>
      </c>
      <c r="G5" s="122" t="s">
        <v>45</v>
      </c>
      <c r="H5" s="122" t="s">
        <v>46</v>
      </c>
      <c r="I5" s="122" t="s">
        <v>47</v>
      </c>
      <c r="J5" s="265" t="s">
        <v>1</v>
      </c>
    </row>
    <row r="6" spans="2:10" ht="12.75">
      <c r="B6" s="1"/>
      <c r="C6" s="5" t="s">
        <v>42</v>
      </c>
      <c r="D6" s="7" t="s">
        <v>54</v>
      </c>
      <c r="E6" s="7" t="s">
        <v>54</v>
      </c>
      <c r="F6" s="7" t="s">
        <v>54</v>
      </c>
      <c r="G6" s="7" t="s">
        <v>54</v>
      </c>
      <c r="H6" s="7" t="s">
        <v>54</v>
      </c>
      <c r="I6" s="7" t="s">
        <v>54</v>
      </c>
      <c r="J6" s="10" t="s">
        <v>54</v>
      </c>
    </row>
    <row r="7" spans="1:10" ht="12.75">
      <c r="A7">
        <v>1</v>
      </c>
      <c r="B7" s="1" t="s">
        <v>103</v>
      </c>
      <c r="C7" s="7" t="s">
        <v>102</v>
      </c>
      <c r="D7" s="7"/>
      <c r="E7" s="7"/>
      <c r="F7" s="7">
        <v>5</v>
      </c>
      <c r="G7" s="7">
        <v>4618</v>
      </c>
      <c r="H7" s="7">
        <v>105</v>
      </c>
      <c r="I7" s="7">
        <v>4</v>
      </c>
      <c r="J7" s="7">
        <v>4732</v>
      </c>
    </row>
    <row r="8" spans="1:10" ht="12.75">
      <c r="A8">
        <v>2</v>
      </c>
      <c r="B8" s="1" t="s">
        <v>176</v>
      </c>
      <c r="C8" s="7" t="s">
        <v>148</v>
      </c>
      <c r="D8" s="7"/>
      <c r="E8" s="7"/>
      <c r="F8" s="7">
        <v>1</v>
      </c>
      <c r="G8" s="7">
        <v>504</v>
      </c>
      <c r="H8" s="7">
        <v>36</v>
      </c>
      <c r="I8" s="7"/>
      <c r="J8" s="7">
        <v>541</v>
      </c>
    </row>
    <row r="9" spans="1:10" ht="12.75">
      <c r="A9">
        <v>3</v>
      </c>
      <c r="B9" s="1" t="s">
        <v>78</v>
      </c>
      <c r="C9" s="7" t="s">
        <v>77</v>
      </c>
      <c r="D9" s="7">
        <v>61</v>
      </c>
      <c r="E9" s="7">
        <v>120</v>
      </c>
      <c r="F9" s="7">
        <v>155</v>
      </c>
      <c r="G9" s="7">
        <v>116</v>
      </c>
      <c r="H9" s="7">
        <v>139</v>
      </c>
      <c r="I9" s="7">
        <v>166</v>
      </c>
      <c r="J9" s="7">
        <v>757</v>
      </c>
    </row>
    <row r="10" spans="1:10" ht="12.75">
      <c r="A10">
        <v>4</v>
      </c>
      <c r="B10" s="1" t="s">
        <v>177</v>
      </c>
      <c r="C10" s="1" t="s">
        <v>178</v>
      </c>
      <c r="D10" s="7">
        <v>33</v>
      </c>
      <c r="E10" s="7">
        <v>19</v>
      </c>
      <c r="F10" s="7">
        <v>12</v>
      </c>
      <c r="G10" s="7">
        <v>21</v>
      </c>
      <c r="H10" s="7">
        <v>6</v>
      </c>
      <c r="I10" s="7">
        <v>11</v>
      </c>
      <c r="J10" s="7">
        <v>102</v>
      </c>
    </row>
    <row r="11" spans="1:10" ht="12.75">
      <c r="A11">
        <v>5</v>
      </c>
      <c r="B11" s="1" t="s">
        <v>68</v>
      </c>
      <c r="C11" s="1" t="s">
        <v>67</v>
      </c>
      <c r="D11" s="7"/>
      <c r="E11" s="7">
        <v>4</v>
      </c>
      <c r="F11" s="7"/>
      <c r="G11" s="7">
        <v>82</v>
      </c>
      <c r="H11" s="7">
        <v>532</v>
      </c>
      <c r="I11" s="7">
        <v>858</v>
      </c>
      <c r="J11" s="7">
        <v>1476</v>
      </c>
    </row>
    <row r="12" spans="1:10" ht="12.75">
      <c r="A12">
        <v>6</v>
      </c>
      <c r="B12" s="1" t="s">
        <v>105</v>
      </c>
      <c r="C12" s="7" t="s">
        <v>104</v>
      </c>
      <c r="D12" s="7">
        <v>0</v>
      </c>
      <c r="E12" s="7">
        <v>0</v>
      </c>
      <c r="F12" s="7">
        <v>19</v>
      </c>
      <c r="G12" s="7">
        <v>3171</v>
      </c>
      <c r="H12" s="7">
        <v>78</v>
      </c>
      <c r="I12" s="7">
        <v>9</v>
      </c>
      <c r="J12" s="7">
        <v>3277</v>
      </c>
    </row>
    <row r="13" spans="1:10" ht="12.75">
      <c r="A13">
        <v>7</v>
      </c>
      <c r="B13" s="1" t="s">
        <v>88</v>
      </c>
      <c r="C13" s="7" t="s">
        <v>87</v>
      </c>
      <c r="D13" s="7"/>
      <c r="E13" s="7">
        <v>2</v>
      </c>
      <c r="F13" s="7">
        <v>37</v>
      </c>
      <c r="G13" s="7">
        <v>2659</v>
      </c>
      <c r="H13" s="7">
        <v>1856</v>
      </c>
      <c r="I13" s="7">
        <v>282</v>
      </c>
      <c r="J13" s="7">
        <v>4836</v>
      </c>
    </row>
    <row r="14" spans="1:10" ht="12.75">
      <c r="A14">
        <v>8</v>
      </c>
      <c r="B14" s="1" t="s">
        <v>179</v>
      </c>
      <c r="C14" s="7" t="s">
        <v>138</v>
      </c>
      <c r="D14" s="7">
        <v>4</v>
      </c>
      <c r="E14" s="7">
        <v>2</v>
      </c>
      <c r="F14" s="7">
        <v>2</v>
      </c>
      <c r="G14" s="7">
        <v>12</v>
      </c>
      <c r="H14" s="7">
        <v>3</v>
      </c>
      <c r="I14" s="7">
        <v>2</v>
      </c>
      <c r="J14" s="7">
        <v>25</v>
      </c>
    </row>
    <row r="15" spans="1:10" ht="12.75">
      <c r="A15">
        <v>9</v>
      </c>
      <c r="B15" s="1" t="s">
        <v>168</v>
      </c>
      <c r="C15" s="1" t="s">
        <v>167</v>
      </c>
      <c r="D15" s="7"/>
      <c r="E15" s="7">
        <v>1</v>
      </c>
      <c r="F15" s="7"/>
      <c r="G15" s="7">
        <v>32</v>
      </c>
      <c r="H15" s="7">
        <v>62</v>
      </c>
      <c r="I15" s="7">
        <v>23</v>
      </c>
      <c r="J15" s="7">
        <v>118</v>
      </c>
    </row>
    <row r="16" spans="1:10" ht="12.75">
      <c r="A16">
        <v>10</v>
      </c>
      <c r="B16" s="1" t="s">
        <v>64</v>
      </c>
      <c r="C16" s="7" t="s">
        <v>63</v>
      </c>
      <c r="D16" s="7"/>
      <c r="E16" s="7">
        <v>6</v>
      </c>
      <c r="F16" s="7">
        <v>41</v>
      </c>
      <c r="G16" s="7">
        <v>87</v>
      </c>
      <c r="H16" s="7">
        <v>164</v>
      </c>
      <c r="I16" s="7">
        <v>91</v>
      </c>
      <c r="J16" s="7">
        <v>389</v>
      </c>
    </row>
    <row r="17" spans="1:10" ht="12.75">
      <c r="A17">
        <v>11</v>
      </c>
      <c r="B17" s="1" t="s">
        <v>101</v>
      </c>
      <c r="C17" s="7" t="s">
        <v>100</v>
      </c>
      <c r="D17" s="7"/>
      <c r="E17" s="7"/>
      <c r="F17" s="7"/>
      <c r="G17" s="7">
        <v>865</v>
      </c>
      <c r="H17" s="7">
        <v>326</v>
      </c>
      <c r="I17" s="7">
        <v>16</v>
      </c>
      <c r="J17" s="7">
        <v>1207</v>
      </c>
    </row>
    <row r="18" spans="1:10" ht="12.75">
      <c r="A18">
        <v>12</v>
      </c>
      <c r="B18" s="1" t="s">
        <v>143</v>
      </c>
      <c r="C18" s="7" t="s">
        <v>142</v>
      </c>
      <c r="D18" s="7"/>
      <c r="E18" s="7">
        <v>13</v>
      </c>
      <c r="F18" s="7">
        <v>22</v>
      </c>
      <c r="G18" s="7">
        <v>78</v>
      </c>
      <c r="H18" s="7">
        <v>22</v>
      </c>
      <c r="I18" s="7">
        <v>4</v>
      </c>
      <c r="J18" s="7">
        <v>139</v>
      </c>
    </row>
    <row r="19" spans="1:10" ht="12.75">
      <c r="A19">
        <v>13</v>
      </c>
      <c r="B19" s="1" t="s">
        <v>180</v>
      </c>
      <c r="C19" s="1" t="s">
        <v>181</v>
      </c>
      <c r="D19" s="7">
        <v>1</v>
      </c>
      <c r="E19" s="7">
        <v>6</v>
      </c>
      <c r="F19" s="7">
        <v>3</v>
      </c>
      <c r="G19" s="7">
        <v>63</v>
      </c>
      <c r="H19" s="7">
        <v>169</v>
      </c>
      <c r="I19" s="7">
        <v>117</v>
      </c>
      <c r="J19" s="7">
        <v>359</v>
      </c>
    </row>
    <row r="20" spans="1:10" ht="12.75">
      <c r="A20">
        <v>14</v>
      </c>
      <c r="B20" s="1" t="s">
        <v>182</v>
      </c>
      <c r="C20" s="1" t="s">
        <v>183</v>
      </c>
      <c r="D20" s="7"/>
      <c r="E20" s="7"/>
      <c r="F20" s="7"/>
      <c r="G20" s="7">
        <v>6</v>
      </c>
      <c r="H20" s="7">
        <v>28</v>
      </c>
      <c r="I20" s="7">
        <v>25</v>
      </c>
      <c r="J20" s="7">
        <v>59</v>
      </c>
    </row>
    <row r="21" spans="1:10" ht="12.75">
      <c r="A21">
        <v>15</v>
      </c>
      <c r="B21" s="1" t="s">
        <v>76</v>
      </c>
      <c r="C21" s="7" t="s">
        <v>75</v>
      </c>
      <c r="D21" s="7">
        <v>4</v>
      </c>
      <c r="E21" s="7">
        <v>1086</v>
      </c>
      <c r="F21" s="7">
        <v>1363</v>
      </c>
      <c r="G21" s="7">
        <v>452</v>
      </c>
      <c r="H21" s="7">
        <v>30</v>
      </c>
      <c r="I21" s="7">
        <v>4</v>
      </c>
      <c r="J21" s="7">
        <v>2939</v>
      </c>
    </row>
    <row r="22" spans="1:10" ht="12.75">
      <c r="A22">
        <v>16</v>
      </c>
      <c r="B22" s="141" t="s">
        <v>261</v>
      </c>
      <c r="C22" s="226" t="s">
        <v>188</v>
      </c>
      <c r="D22" s="7"/>
      <c r="E22" s="7"/>
      <c r="F22" s="7"/>
      <c r="G22" s="7"/>
      <c r="H22" s="7"/>
      <c r="I22" s="7"/>
      <c r="J22" s="7"/>
    </row>
    <row r="23" spans="1:10" ht="12.75">
      <c r="A23">
        <v>17</v>
      </c>
      <c r="B23" s="1" t="s">
        <v>141</v>
      </c>
      <c r="C23" s="1" t="s">
        <v>70</v>
      </c>
      <c r="D23" s="7">
        <v>4</v>
      </c>
      <c r="E23" s="7"/>
      <c r="F23" s="7">
        <v>8</v>
      </c>
      <c r="G23" s="7">
        <v>156</v>
      </c>
      <c r="H23" s="7">
        <v>244</v>
      </c>
      <c r="I23" s="7">
        <v>234</v>
      </c>
      <c r="J23" s="7">
        <v>646</v>
      </c>
    </row>
    <row r="24" spans="1:10" ht="12.75">
      <c r="A24">
        <v>18</v>
      </c>
      <c r="B24" s="1" t="s">
        <v>117</v>
      </c>
      <c r="C24" s="7" t="s">
        <v>116</v>
      </c>
      <c r="D24" s="7"/>
      <c r="E24" s="7"/>
      <c r="F24" s="7">
        <v>2</v>
      </c>
      <c r="G24" s="7">
        <v>350</v>
      </c>
      <c r="H24" s="7">
        <v>363</v>
      </c>
      <c r="I24" s="7">
        <v>51</v>
      </c>
      <c r="J24" s="7">
        <v>766</v>
      </c>
    </row>
    <row r="25" spans="1:10" ht="12.75">
      <c r="A25">
        <v>19</v>
      </c>
      <c r="B25" s="1" t="s">
        <v>82</v>
      </c>
      <c r="C25" s="7" t="s">
        <v>81</v>
      </c>
      <c r="D25" s="7">
        <v>1</v>
      </c>
      <c r="E25" s="7">
        <v>61</v>
      </c>
      <c r="F25" s="7">
        <v>1033</v>
      </c>
      <c r="G25" s="7">
        <v>1796</v>
      </c>
      <c r="H25" s="7">
        <v>380</v>
      </c>
      <c r="I25" s="7">
        <v>28</v>
      </c>
      <c r="J25" s="7">
        <v>3299</v>
      </c>
    </row>
    <row r="26" spans="1:10" ht="12.75">
      <c r="A26">
        <v>20</v>
      </c>
      <c r="B26" s="1" t="s">
        <v>86</v>
      </c>
      <c r="C26" s="7" t="s">
        <v>85</v>
      </c>
      <c r="D26" s="7"/>
      <c r="E26" s="7"/>
      <c r="F26" s="7">
        <v>7</v>
      </c>
      <c r="G26" s="7">
        <v>98</v>
      </c>
      <c r="H26" s="7">
        <v>173</v>
      </c>
      <c r="I26" s="7">
        <v>57</v>
      </c>
      <c r="J26" s="7">
        <v>335</v>
      </c>
    </row>
    <row r="27" spans="1:10" ht="12.75">
      <c r="A27">
        <v>21</v>
      </c>
      <c r="B27" s="1" t="s">
        <v>56</v>
      </c>
      <c r="C27" s="7" t="s">
        <v>55</v>
      </c>
      <c r="D27" s="7">
        <v>128</v>
      </c>
      <c r="E27" s="7">
        <v>545</v>
      </c>
      <c r="F27" s="7">
        <v>280</v>
      </c>
      <c r="G27" s="7">
        <v>728</v>
      </c>
      <c r="H27" s="7">
        <v>333</v>
      </c>
      <c r="I27" s="7">
        <v>118</v>
      </c>
      <c r="J27" s="7">
        <v>2132</v>
      </c>
    </row>
    <row r="28" spans="1:10" ht="12.75">
      <c r="A28">
        <v>22</v>
      </c>
      <c r="B28" s="1" t="s">
        <v>140</v>
      </c>
      <c r="C28" s="7" t="s">
        <v>139</v>
      </c>
      <c r="D28" s="7">
        <v>19</v>
      </c>
      <c r="E28" s="7">
        <v>24</v>
      </c>
      <c r="F28" s="7">
        <v>73</v>
      </c>
      <c r="G28" s="7">
        <v>76</v>
      </c>
      <c r="H28" s="7">
        <v>22</v>
      </c>
      <c r="I28" s="7">
        <v>12</v>
      </c>
      <c r="J28" s="7">
        <v>226</v>
      </c>
    </row>
    <row r="29" spans="1:10" ht="12.75">
      <c r="A29">
        <v>23</v>
      </c>
      <c r="B29" s="1" t="s">
        <v>66</v>
      </c>
      <c r="C29" s="1" t="s">
        <v>65</v>
      </c>
      <c r="D29" s="7"/>
      <c r="E29" s="7">
        <v>2</v>
      </c>
      <c r="F29" s="7">
        <v>21</v>
      </c>
      <c r="G29" s="7">
        <v>599</v>
      </c>
      <c r="H29" s="7">
        <v>259</v>
      </c>
      <c r="I29" s="7">
        <v>14</v>
      </c>
      <c r="J29" s="7">
        <v>895</v>
      </c>
    </row>
    <row r="30" spans="1:10" ht="12.75">
      <c r="A30">
        <v>24</v>
      </c>
      <c r="B30" s="1" t="s">
        <v>121</v>
      </c>
      <c r="C30" s="7" t="s">
        <v>120</v>
      </c>
      <c r="D30" s="7"/>
      <c r="E30" s="7"/>
      <c r="F30" s="7"/>
      <c r="G30" s="7">
        <v>683</v>
      </c>
      <c r="H30" s="7">
        <v>166</v>
      </c>
      <c r="I30" s="7">
        <v>9</v>
      </c>
      <c r="J30" s="7">
        <v>858</v>
      </c>
    </row>
    <row r="31" spans="1:10" ht="12.75">
      <c r="A31">
        <v>25</v>
      </c>
      <c r="B31" s="1" t="s">
        <v>164</v>
      </c>
      <c r="C31" s="1" t="s">
        <v>163</v>
      </c>
      <c r="D31" s="7"/>
      <c r="E31" s="7"/>
      <c r="F31" s="7">
        <v>2</v>
      </c>
      <c r="G31" s="7">
        <v>44</v>
      </c>
      <c r="H31" s="7">
        <v>35</v>
      </c>
      <c r="I31" s="7">
        <v>9</v>
      </c>
      <c r="J31" s="7">
        <v>90</v>
      </c>
    </row>
    <row r="32" spans="1:10" ht="12.75">
      <c r="A32">
        <v>26</v>
      </c>
      <c r="B32" s="1" t="s">
        <v>115</v>
      </c>
      <c r="C32" s="7" t="s">
        <v>114</v>
      </c>
      <c r="D32" s="7">
        <v>13</v>
      </c>
      <c r="E32" s="7">
        <v>122</v>
      </c>
      <c r="F32" s="7">
        <v>296</v>
      </c>
      <c r="G32" s="7">
        <v>554</v>
      </c>
      <c r="H32" s="7">
        <v>538</v>
      </c>
      <c r="I32" s="7">
        <v>348</v>
      </c>
      <c r="J32" s="7">
        <v>1871</v>
      </c>
    </row>
    <row r="33" spans="1:10" ht="12.75">
      <c r="A33">
        <v>27</v>
      </c>
      <c r="B33" s="1" t="s">
        <v>189</v>
      </c>
      <c r="C33" s="7" t="s">
        <v>190</v>
      </c>
      <c r="D33" s="7">
        <v>1</v>
      </c>
      <c r="E33" s="7"/>
      <c r="F33" s="7">
        <v>8</v>
      </c>
      <c r="G33" s="7">
        <v>42</v>
      </c>
      <c r="H33" s="7">
        <v>16</v>
      </c>
      <c r="I33" s="7">
        <v>5</v>
      </c>
      <c r="J33" s="7">
        <v>72</v>
      </c>
    </row>
    <row r="34" spans="1:10" ht="12.75">
      <c r="A34">
        <v>28</v>
      </c>
      <c r="B34" s="1" t="s">
        <v>84</v>
      </c>
      <c r="C34" s="7" t="s">
        <v>83</v>
      </c>
      <c r="D34" s="7">
        <v>116</v>
      </c>
      <c r="E34" s="7">
        <v>144</v>
      </c>
      <c r="F34" s="7">
        <v>150</v>
      </c>
      <c r="G34" s="7">
        <v>724</v>
      </c>
      <c r="H34" s="7">
        <v>671</v>
      </c>
      <c r="I34" s="7">
        <v>145</v>
      </c>
      <c r="J34" s="7">
        <v>1950</v>
      </c>
    </row>
    <row r="35" spans="1:10" ht="12.75">
      <c r="A35">
        <v>29</v>
      </c>
      <c r="B35" s="1" t="s">
        <v>184</v>
      </c>
      <c r="C35" s="1" t="s">
        <v>185</v>
      </c>
      <c r="D35" s="7"/>
      <c r="E35" s="7"/>
      <c r="F35" s="7">
        <v>3</v>
      </c>
      <c r="G35" s="7">
        <v>14</v>
      </c>
      <c r="H35" s="7">
        <v>75</v>
      </c>
      <c r="I35" s="7">
        <v>62</v>
      </c>
      <c r="J35" s="7">
        <v>154</v>
      </c>
    </row>
    <row r="36" spans="1:10" ht="12.75">
      <c r="A36">
        <v>30</v>
      </c>
      <c r="B36" s="1" t="s">
        <v>90</v>
      </c>
      <c r="C36" s="7" t="s">
        <v>89</v>
      </c>
      <c r="D36" s="7">
        <v>14</v>
      </c>
      <c r="E36" s="7">
        <v>42</v>
      </c>
      <c r="F36" s="7">
        <v>85</v>
      </c>
      <c r="G36" s="7">
        <v>336</v>
      </c>
      <c r="H36" s="7">
        <v>172</v>
      </c>
      <c r="I36" s="7">
        <v>53</v>
      </c>
      <c r="J36" s="7">
        <v>702</v>
      </c>
    </row>
    <row r="37" spans="1:10" ht="12.75">
      <c r="A37">
        <v>31</v>
      </c>
      <c r="B37" s="1" t="s">
        <v>173</v>
      </c>
      <c r="C37" s="7" t="s">
        <v>74</v>
      </c>
      <c r="D37" s="7">
        <v>317</v>
      </c>
      <c r="E37" s="7">
        <v>247</v>
      </c>
      <c r="F37" s="7">
        <v>101</v>
      </c>
      <c r="G37" s="7">
        <v>128</v>
      </c>
      <c r="H37" s="7">
        <v>80</v>
      </c>
      <c r="I37" s="7">
        <v>67</v>
      </c>
      <c r="J37" s="7">
        <v>940</v>
      </c>
    </row>
    <row r="38" spans="1:10" ht="12.75">
      <c r="A38">
        <v>32</v>
      </c>
      <c r="B38" s="1" t="s">
        <v>153</v>
      </c>
      <c r="C38" s="7" t="s">
        <v>71</v>
      </c>
      <c r="D38" s="7">
        <v>52</v>
      </c>
      <c r="E38" s="7">
        <v>278</v>
      </c>
      <c r="F38" s="7">
        <v>222</v>
      </c>
      <c r="G38" s="7">
        <v>321</v>
      </c>
      <c r="H38" s="7">
        <v>84</v>
      </c>
      <c r="I38" s="7">
        <v>28</v>
      </c>
      <c r="J38" s="7">
        <v>985</v>
      </c>
    </row>
    <row r="39" spans="1:10" ht="12.75">
      <c r="A39">
        <v>33</v>
      </c>
      <c r="B39" s="1" t="s">
        <v>73</v>
      </c>
      <c r="C39" s="7" t="s">
        <v>72</v>
      </c>
      <c r="D39" s="7">
        <v>286</v>
      </c>
      <c r="E39" s="7">
        <v>648</v>
      </c>
      <c r="F39" s="7">
        <v>337</v>
      </c>
      <c r="G39" s="7">
        <v>294</v>
      </c>
      <c r="H39" s="7">
        <v>299</v>
      </c>
      <c r="I39" s="7">
        <v>356</v>
      </c>
      <c r="J39" s="7">
        <v>2220</v>
      </c>
    </row>
    <row r="40" spans="1:10" ht="12.75">
      <c r="A40">
        <v>34</v>
      </c>
      <c r="B40" s="1" t="s">
        <v>93</v>
      </c>
      <c r="C40" s="1" t="s">
        <v>92</v>
      </c>
      <c r="D40" s="7">
        <v>2</v>
      </c>
      <c r="E40" s="7">
        <v>7</v>
      </c>
      <c r="F40" s="7">
        <v>22</v>
      </c>
      <c r="G40" s="7">
        <v>213</v>
      </c>
      <c r="H40" s="7">
        <v>377</v>
      </c>
      <c r="I40" s="7">
        <v>232</v>
      </c>
      <c r="J40" s="7">
        <v>853</v>
      </c>
    </row>
    <row r="41" spans="1:10" ht="12.75">
      <c r="A41">
        <v>35</v>
      </c>
      <c r="B41" s="1" t="s">
        <v>62</v>
      </c>
      <c r="C41" s="7" t="s">
        <v>61</v>
      </c>
      <c r="D41" s="7"/>
      <c r="E41" s="7"/>
      <c r="F41" s="7">
        <v>4</v>
      </c>
      <c r="G41" s="7">
        <v>1663</v>
      </c>
      <c r="H41" s="7">
        <v>1653</v>
      </c>
      <c r="I41" s="7">
        <v>30</v>
      </c>
      <c r="J41" s="7">
        <v>3350</v>
      </c>
    </row>
    <row r="42" spans="1:10" ht="12.75">
      <c r="A42">
        <v>36</v>
      </c>
      <c r="B42" s="1" t="s">
        <v>137</v>
      </c>
      <c r="C42" s="1" t="s">
        <v>136</v>
      </c>
      <c r="D42" s="7"/>
      <c r="E42" s="7">
        <v>66</v>
      </c>
      <c r="F42" s="7">
        <v>297</v>
      </c>
      <c r="G42" s="7">
        <v>154</v>
      </c>
      <c r="H42" s="7">
        <v>155</v>
      </c>
      <c r="I42" s="7">
        <v>118</v>
      </c>
      <c r="J42" s="7">
        <v>790</v>
      </c>
    </row>
    <row r="43" spans="1:10" ht="12.75">
      <c r="A43">
        <v>37</v>
      </c>
      <c r="B43" s="1" t="s">
        <v>95</v>
      </c>
      <c r="C43" s="1" t="s">
        <v>94</v>
      </c>
      <c r="D43" s="7"/>
      <c r="E43" s="7"/>
      <c r="F43" s="7">
        <v>7</v>
      </c>
      <c r="G43" s="7">
        <v>566</v>
      </c>
      <c r="H43" s="7">
        <v>282</v>
      </c>
      <c r="I43" s="7">
        <v>43</v>
      </c>
      <c r="J43" s="7">
        <v>898</v>
      </c>
    </row>
    <row r="44" spans="1:10" ht="12.75">
      <c r="A44">
        <v>38</v>
      </c>
      <c r="B44" s="1" t="s">
        <v>170</v>
      </c>
      <c r="C44" s="7" t="s">
        <v>169</v>
      </c>
      <c r="D44" s="7"/>
      <c r="E44" s="7">
        <v>14</v>
      </c>
      <c r="F44" s="7">
        <v>43</v>
      </c>
      <c r="G44" s="7">
        <v>341</v>
      </c>
      <c r="H44" s="7">
        <v>231</v>
      </c>
      <c r="I44" s="7">
        <v>80</v>
      </c>
      <c r="J44" s="7">
        <v>709</v>
      </c>
    </row>
    <row r="45" spans="1:10" ht="12.75">
      <c r="A45">
        <v>39</v>
      </c>
      <c r="B45" s="1" t="s">
        <v>144</v>
      </c>
      <c r="C45" s="1" t="s">
        <v>91</v>
      </c>
      <c r="D45" s="7"/>
      <c r="E45" s="7"/>
      <c r="F45" s="7">
        <v>4</v>
      </c>
      <c r="G45" s="7">
        <v>485</v>
      </c>
      <c r="H45" s="7">
        <v>541</v>
      </c>
      <c r="I45" s="7">
        <v>102</v>
      </c>
      <c r="J45" s="7">
        <v>1132</v>
      </c>
    </row>
    <row r="46" spans="1:10" ht="12.75">
      <c r="A46">
        <v>40</v>
      </c>
      <c r="B46" s="341" t="s">
        <v>109</v>
      </c>
      <c r="C46" s="192" t="s">
        <v>108</v>
      </c>
      <c r="D46" s="192">
        <v>0</v>
      </c>
      <c r="E46" s="192"/>
      <c r="F46" s="192">
        <f>'morbilidad por prestadores'!N62</f>
        <v>12</v>
      </c>
      <c r="G46" s="192">
        <f>'morbilidad por prestadores'!O62</f>
        <v>20657</v>
      </c>
      <c r="H46" s="192">
        <f>'morbilidad por prestadores'!P62</f>
        <v>124</v>
      </c>
      <c r="I46" s="192">
        <f>'morbilidad por prestadores'!Q62</f>
        <v>0</v>
      </c>
      <c r="J46" s="192">
        <v>17344</v>
      </c>
    </row>
    <row r="47" spans="1:11" ht="12.75">
      <c r="A47">
        <v>41</v>
      </c>
      <c r="B47" s="341" t="s">
        <v>107</v>
      </c>
      <c r="C47" s="192" t="s">
        <v>106</v>
      </c>
      <c r="D47" s="192">
        <v>0</v>
      </c>
      <c r="E47" s="192"/>
      <c r="F47" s="192">
        <f>'morbilidad por prestadores'!N63</f>
        <v>10</v>
      </c>
      <c r="G47" s="192">
        <f>'morbilidad por prestadores'!O63</f>
        <v>11496</v>
      </c>
      <c r="H47" s="192">
        <f>'morbilidad por prestadores'!P63</f>
        <v>44</v>
      </c>
      <c r="I47" s="192">
        <f>'morbilidad por prestadores'!Q63</f>
        <v>0</v>
      </c>
      <c r="J47" s="192">
        <v>10388</v>
      </c>
      <c r="K47" s="9"/>
    </row>
    <row r="48" spans="1:10" ht="12.75">
      <c r="A48">
        <v>42</v>
      </c>
      <c r="B48" s="1" t="s">
        <v>125</v>
      </c>
      <c r="C48" s="7" t="s">
        <v>124</v>
      </c>
      <c r="D48" s="7"/>
      <c r="E48" s="7">
        <v>1</v>
      </c>
      <c r="F48" s="7"/>
      <c r="G48" s="7">
        <v>334</v>
      </c>
      <c r="H48" s="7">
        <v>540</v>
      </c>
      <c r="I48" s="7">
        <v>110</v>
      </c>
      <c r="J48" s="7">
        <v>985</v>
      </c>
    </row>
    <row r="49" spans="1:10" ht="12.75">
      <c r="A49">
        <v>43</v>
      </c>
      <c r="B49" s="1" t="s">
        <v>172</v>
      </c>
      <c r="C49" s="7" t="s">
        <v>171</v>
      </c>
      <c r="D49" s="7">
        <v>7</v>
      </c>
      <c r="E49" s="7">
        <v>85</v>
      </c>
      <c r="F49" s="7">
        <v>32</v>
      </c>
      <c r="G49" s="7">
        <v>72</v>
      </c>
      <c r="H49" s="7">
        <v>29</v>
      </c>
      <c r="I49" s="7">
        <v>10</v>
      </c>
      <c r="J49" s="7">
        <v>235</v>
      </c>
    </row>
    <row r="50" spans="1:10" ht="12.75">
      <c r="A50">
        <v>44</v>
      </c>
      <c r="B50" s="1" t="s">
        <v>166</v>
      </c>
      <c r="C50" s="1" t="s">
        <v>165</v>
      </c>
      <c r="D50" s="7"/>
      <c r="E50" s="7"/>
      <c r="F50" s="7">
        <v>1</v>
      </c>
      <c r="G50" s="7">
        <v>127</v>
      </c>
      <c r="H50" s="7">
        <v>68</v>
      </c>
      <c r="I50" s="7">
        <v>11</v>
      </c>
      <c r="J50" s="7">
        <v>207</v>
      </c>
    </row>
    <row r="51" spans="1:10" ht="12.75">
      <c r="A51">
        <v>45</v>
      </c>
      <c r="B51" s="1" t="s">
        <v>60</v>
      </c>
      <c r="C51" s="7" t="s">
        <v>59</v>
      </c>
      <c r="D51" s="7"/>
      <c r="E51" s="7"/>
      <c r="F51" s="7">
        <v>2</v>
      </c>
      <c r="G51" s="7">
        <v>495</v>
      </c>
      <c r="H51" s="7">
        <v>351</v>
      </c>
      <c r="I51" s="7">
        <v>42</v>
      </c>
      <c r="J51" s="7">
        <v>890</v>
      </c>
    </row>
    <row r="52" spans="1:10" ht="12.75">
      <c r="A52">
        <v>46</v>
      </c>
      <c r="B52" s="1" t="s">
        <v>157</v>
      </c>
      <c r="C52" s="1" t="s">
        <v>156</v>
      </c>
      <c r="D52" s="7">
        <v>3</v>
      </c>
      <c r="E52" s="7"/>
      <c r="F52" s="7"/>
      <c r="G52" s="7">
        <v>41</v>
      </c>
      <c r="H52" s="7">
        <v>199</v>
      </c>
      <c r="I52" s="7">
        <v>83</v>
      </c>
      <c r="J52" s="7">
        <v>326</v>
      </c>
    </row>
    <row r="53" spans="1:10" ht="12.75">
      <c r="A53">
        <v>47</v>
      </c>
      <c r="B53" s="1" t="s">
        <v>161</v>
      </c>
      <c r="C53" s="1" t="s">
        <v>160</v>
      </c>
      <c r="D53" s="7"/>
      <c r="E53" s="7"/>
      <c r="F53" s="7">
        <v>1</v>
      </c>
      <c r="G53" s="7">
        <v>46</v>
      </c>
      <c r="H53" s="7">
        <v>310</v>
      </c>
      <c r="I53" s="7">
        <v>219</v>
      </c>
      <c r="J53" s="7">
        <v>576</v>
      </c>
    </row>
    <row r="54" spans="1:10" ht="12.75">
      <c r="A54">
        <v>48</v>
      </c>
      <c r="B54" s="1" t="s">
        <v>130</v>
      </c>
      <c r="C54" s="1" t="s">
        <v>129</v>
      </c>
      <c r="D54" s="7"/>
      <c r="E54" s="7"/>
      <c r="F54" s="7"/>
      <c r="G54" s="7">
        <v>1503</v>
      </c>
      <c r="H54" s="7">
        <v>3250</v>
      </c>
      <c r="I54" s="7">
        <v>693</v>
      </c>
      <c r="J54" s="7">
        <v>5446</v>
      </c>
    </row>
    <row r="55" spans="1:10" ht="12.75">
      <c r="A55">
        <v>49</v>
      </c>
      <c r="B55" s="1" t="s">
        <v>159</v>
      </c>
      <c r="C55" s="1" t="s">
        <v>158</v>
      </c>
      <c r="D55" s="7"/>
      <c r="E55" s="7"/>
      <c r="F55" s="7"/>
      <c r="G55" s="7">
        <v>11</v>
      </c>
      <c r="H55" s="7">
        <v>56</v>
      </c>
      <c r="I55" s="7">
        <v>16</v>
      </c>
      <c r="J55" s="7">
        <v>83</v>
      </c>
    </row>
    <row r="56" spans="1:10" ht="12.75">
      <c r="A56">
        <v>50</v>
      </c>
      <c r="B56" s="1" t="s">
        <v>134</v>
      </c>
      <c r="C56" s="1" t="s">
        <v>133</v>
      </c>
      <c r="D56" s="7"/>
      <c r="E56" s="7">
        <v>1</v>
      </c>
      <c r="F56" s="7"/>
      <c r="G56" s="7">
        <v>153</v>
      </c>
      <c r="H56" s="7">
        <v>446</v>
      </c>
      <c r="I56" s="7">
        <v>135</v>
      </c>
      <c r="J56" s="7">
        <v>735</v>
      </c>
    </row>
    <row r="57" spans="1:10" ht="12.75">
      <c r="A57">
        <v>51</v>
      </c>
      <c r="B57" s="1" t="s">
        <v>128</v>
      </c>
      <c r="C57" s="1" t="s">
        <v>127</v>
      </c>
      <c r="D57" s="7"/>
      <c r="E57" s="7">
        <v>3</v>
      </c>
      <c r="F57" s="7">
        <v>1</v>
      </c>
      <c r="G57" s="7">
        <v>101</v>
      </c>
      <c r="H57" s="7">
        <v>676</v>
      </c>
      <c r="I57" s="7">
        <v>307</v>
      </c>
      <c r="J57" s="7">
        <v>1088</v>
      </c>
    </row>
    <row r="58" spans="1:10" ht="12.75">
      <c r="A58">
        <v>52</v>
      </c>
      <c r="B58" s="1" t="s">
        <v>132</v>
      </c>
      <c r="C58" s="1" t="s">
        <v>131</v>
      </c>
      <c r="D58" s="7"/>
      <c r="E58" s="7"/>
      <c r="F58" s="7"/>
      <c r="G58" s="7">
        <v>188</v>
      </c>
      <c r="H58" s="7">
        <v>176</v>
      </c>
      <c r="I58" s="7">
        <v>50</v>
      </c>
      <c r="J58" s="7">
        <v>414</v>
      </c>
    </row>
    <row r="59" spans="1:10" ht="12.75">
      <c r="A59">
        <v>53</v>
      </c>
      <c r="B59" s="1" t="s">
        <v>155</v>
      </c>
      <c r="C59" s="1" t="s">
        <v>154</v>
      </c>
      <c r="D59" s="7"/>
      <c r="E59" s="7"/>
      <c r="F59" s="7"/>
      <c r="G59" s="7">
        <v>5</v>
      </c>
      <c r="H59" s="7">
        <v>15</v>
      </c>
      <c r="I59" s="7">
        <v>7</v>
      </c>
      <c r="J59" s="7">
        <v>27</v>
      </c>
    </row>
    <row r="60" spans="1:10" ht="12.75">
      <c r="A60">
        <v>54</v>
      </c>
      <c r="B60" s="1" t="s">
        <v>191</v>
      </c>
      <c r="C60" s="7" t="s">
        <v>192</v>
      </c>
      <c r="D60" s="7"/>
      <c r="E60" s="7">
        <v>1</v>
      </c>
      <c r="F60" s="7">
        <v>1</v>
      </c>
      <c r="G60" s="7">
        <v>5</v>
      </c>
      <c r="H60" s="7">
        <v>9</v>
      </c>
      <c r="I60" s="7">
        <v>3</v>
      </c>
      <c r="J60" s="7">
        <v>19</v>
      </c>
    </row>
    <row r="61" spans="1:10" ht="12.75">
      <c r="A61">
        <v>55</v>
      </c>
      <c r="B61" s="1" t="s">
        <v>80</v>
      </c>
      <c r="C61" s="7" t="s">
        <v>79</v>
      </c>
      <c r="D61" s="7">
        <v>1</v>
      </c>
      <c r="E61" s="7">
        <v>2</v>
      </c>
      <c r="F61" s="7">
        <v>2</v>
      </c>
      <c r="G61" s="7">
        <v>80</v>
      </c>
      <c r="H61" s="7">
        <v>51</v>
      </c>
      <c r="I61" s="7">
        <v>24</v>
      </c>
      <c r="J61" s="7">
        <v>160</v>
      </c>
    </row>
    <row r="62" spans="1:10" ht="12.75">
      <c r="A62">
        <v>56</v>
      </c>
      <c r="B62" s="1" t="s">
        <v>186</v>
      </c>
      <c r="C62" s="1" t="s">
        <v>187</v>
      </c>
      <c r="D62" s="7"/>
      <c r="E62" s="7"/>
      <c r="F62" s="7"/>
      <c r="G62" s="7">
        <v>438</v>
      </c>
      <c r="H62" s="7">
        <v>593</v>
      </c>
      <c r="I62" s="7">
        <v>85</v>
      </c>
      <c r="J62" s="7">
        <v>1116</v>
      </c>
    </row>
    <row r="63" spans="2:10" ht="12.75">
      <c r="B63" s="1" t="s">
        <v>126</v>
      </c>
      <c r="C63" s="1"/>
      <c r="D63" s="7">
        <f>D65-D64</f>
        <v>7496</v>
      </c>
      <c r="E63" s="7">
        <f aca="true" t="shared" si="0" ref="E63:J63">E65-E64</f>
        <v>2722</v>
      </c>
      <c r="F63" s="7">
        <f t="shared" si="0"/>
        <v>4154.295729907513</v>
      </c>
      <c r="G63" s="7">
        <f t="shared" si="0"/>
        <v>30325.50310628848</v>
      </c>
      <c r="H63" s="7">
        <f t="shared" si="0"/>
        <v>21323.201163804013</v>
      </c>
      <c r="I63" s="7">
        <f t="shared" si="0"/>
        <v>6045</v>
      </c>
      <c r="J63" s="7">
        <f t="shared" si="0"/>
        <v>76677</v>
      </c>
    </row>
    <row r="64" spans="2:10" ht="12.75">
      <c r="B64" s="136" t="s">
        <v>264</v>
      </c>
      <c r="C64" s="266"/>
      <c r="D64" s="266">
        <f>SUM(D7:D62)</f>
        <v>1067</v>
      </c>
      <c r="E64" s="266">
        <f aca="true" t="shared" si="1" ref="E64:J64">SUM(E7:E62)</f>
        <v>3552</v>
      </c>
      <c r="F64" s="266">
        <f t="shared" si="1"/>
        <v>4727</v>
      </c>
      <c r="G64" s="266">
        <f t="shared" si="1"/>
        <v>58883</v>
      </c>
      <c r="H64" s="266">
        <f t="shared" si="1"/>
        <v>17642</v>
      </c>
      <c r="I64" s="266">
        <f t="shared" si="1"/>
        <v>5608</v>
      </c>
      <c r="J64" s="266">
        <f t="shared" si="1"/>
        <v>86868</v>
      </c>
    </row>
    <row r="65" spans="2:10" ht="12.75">
      <c r="B65" s="267" t="s">
        <v>194</v>
      </c>
      <c r="D65" s="9">
        <f>Cap20mujeresedad!C34</f>
        <v>8563</v>
      </c>
      <c r="E65" s="9">
        <f>Cap20mujeresedad!E34</f>
        <v>6274</v>
      </c>
      <c r="F65" s="9">
        <f>Cap20mujeresedad!G34</f>
        <v>8881.295729907513</v>
      </c>
      <c r="G65" s="9">
        <f>Cap20mujeresedad!I34</f>
        <v>89208.50310628848</v>
      </c>
      <c r="H65" s="9">
        <f>Cap20mujeresedad!K34</f>
        <v>38965.20116380401</v>
      </c>
      <c r="I65" s="9">
        <f>Cap20mujeresedad!M34</f>
        <v>11653</v>
      </c>
      <c r="J65" s="9">
        <f>Cap20mujeresedad!O34</f>
        <v>163545</v>
      </c>
    </row>
  </sheetData>
  <mergeCells count="1">
    <mergeCell ref="D4:J4"/>
  </mergeCells>
  <printOptions/>
  <pageMargins left="0.75" right="0.75" top="1" bottom="1" header="0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rtegtmeier</cp:lastModifiedBy>
  <cp:lastPrinted>2007-06-28T22:19:30Z</cp:lastPrinted>
  <dcterms:created xsi:type="dcterms:W3CDTF">2002-12-11T15:04:21Z</dcterms:created>
  <dcterms:modified xsi:type="dcterms:W3CDTF">2007-10-30T14:00:14Z</dcterms:modified>
  <cp:category/>
  <cp:version/>
  <cp:contentType/>
  <cp:contentStatus/>
</cp:coreProperties>
</file>