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2.xml" ContentType="application/vnd.openxmlformats-officedocument.drawingml.chart+xml"/>
  <Override PartName="/xl/drawings/drawing23.xml" ContentType="application/vnd.openxmlformats-officedocument.drawing+xml"/>
  <Override PartName="/xl/charts/chart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xml" ContentType="application/vnd.openxmlformats-officedocument.drawingml.chart+xml"/>
  <Override PartName="/xl/drawings/drawing26.xml" ContentType="application/vnd.openxmlformats-officedocument.drawing+xml"/>
  <Override PartName="/xl/charts/chart5.xml" ContentType="application/vnd.openxmlformats-officedocument.drawingml.chart+xml"/>
  <Override PartName="/xl/drawings/drawing27.xml" ContentType="application/vnd.openxmlformats-officedocument.drawing+xml"/>
  <Override PartName="/xl/charts/chart6.xml" ContentType="application/vnd.openxmlformats-officedocument.drawingml.chart+xml"/>
  <Override PartName="/xl/drawings/drawing28.xml" ContentType="application/vnd.openxmlformats-officedocument.drawing+xml"/>
  <Override PartName="/xl/charts/chart7.xml" ContentType="application/vnd.openxmlformats-officedocument.drawingml.chart+xml"/>
  <Override PartName="/xl/drawings/drawing29.xml" ContentType="application/vnd.openxmlformats-officedocument.drawing+xml"/>
  <Override PartName="/xl/charts/chart8.xml" ContentType="application/vnd.openxmlformats-officedocument.drawingml.chart+xml"/>
  <Override PartName="/xl/drawings/drawing3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01Trabajo Casa\2020\Web Publicar 2020\Pendientes\Estadísticas\"/>
    </mc:Choice>
  </mc:AlternateContent>
  <bookViews>
    <workbookView showSheetTabs="0" xWindow="0" yWindow="0" windowWidth="24000" windowHeight="8475"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TODOS LOS AÑOS" sheetId="6" r:id="rId17"/>
    <sheet name="Casos PS y Region" sheetId="15" state="hidden" r:id="rId18"/>
    <sheet name="Gráfico Barra Por Año" sheetId="23" state="hidden" r:id="rId19"/>
    <sheet name="Tasas de Uso" sheetId="13" r:id="rId20"/>
    <sheet name="CASOS" sheetId="21" state="hidden" r:id="rId21"/>
    <sheet name="Gráfico Casos por Año GES" sheetId="20" r:id="rId22"/>
    <sheet name="Gráfico Casos por Año Calendari" sheetId="19" r:id="rId23"/>
    <sheet name="Gráficos Casos Acumulados" sheetId="12" state="hidden" r:id="rId24"/>
    <sheet name="Gráfico Tipo Atención" sheetId="14" r:id="rId25"/>
    <sheet name="GrafPorGrupdeDS" sheetId="33" r:id="rId26"/>
    <sheet name="PorGrpPrSal" sheetId="24" state="hidden" r:id="rId27"/>
    <sheet name="CasosSexo" sheetId="29" state="hidden" r:id="rId28"/>
    <sheet name="ProbSalModAmbFre" sheetId="30" r:id="rId29"/>
    <sheet name="ProbSalModHosFre" sheetId="31" r:id="rId30"/>
    <sheet name="ProbSalModMixFre" sheetId="32" r:id="rId31"/>
    <sheet name="POBOBJ" sheetId="18" state="hidden" r:id="rId32"/>
  </sheets>
  <definedNames>
    <definedName name="_xlnm._FilterDatabase" localSheetId="16" hidden="1">'TODOS LOS AÑOS'!$A$4:$A$59</definedName>
    <definedName name="_xlnm.Print_Area" localSheetId="20">CASOS!$A$90:$G$170</definedName>
    <definedName name="_xlnm.Print_Area" localSheetId="21">'Gráfico Casos por Año GES'!$E$40:$G$45</definedName>
    <definedName name="_xlnm.Print_Area" localSheetId="0">Indice!$A$1:$E$62</definedName>
    <definedName name="_xlnm.Print_Area" localSheetId="31">POBOBJ!$M$1:$R$33</definedName>
    <definedName name="_xlnm.Print_Area" localSheetId="26">PorGrpPrSal!$A$60:$B$72</definedName>
    <definedName name="_xlnm.Print_Area" localSheetId="19">'Tasas de Uso'!$A$5:$E$92</definedName>
    <definedName name="_xlnm.Print_Area" localSheetId="16">'TODOS LOS AÑOS'!$A$1:$N$48</definedName>
    <definedName name="CASOS">CASOS!$A$1:$C$86</definedName>
    <definedName name="_xlnm.Criteria" localSheetId="16">'TODOS LOS AÑOS'!#REF!</definedName>
    <definedName name="DATFON" localSheetId="26">PorGrpPrSal!#REF!</definedName>
    <definedName name="DATFON">POBOBJ!$F$1:$F$81</definedName>
    <definedName name="DATISA" localSheetId="26">PorGrpPrSal!#REF!</definedName>
    <definedName name="DATISA">POBOBJ!$G$1:$G$81</definedName>
    <definedName name="DATOS" localSheetId="26">PorGrpPrSal!$A$4:$B$72</definedName>
    <definedName name="DATOS">POBOBJ!$A$1:$G$86</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2019'!$A$5:$L$90</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FON_JUN_2019">'TODOS LOS AÑOS'!$CU$4:$CU$83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ISA_JUN_2019">'TODOS LOS AÑOS'!$CV$4:$CV$83</definedName>
    <definedName name="TIPATE" localSheetId="26">PorGrpPrSal!$B$4:$B$72</definedName>
    <definedName name="TIPATE">POBOBJ!$B$1:$B$81</definedName>
    <definedName name="TODOSLOSAÑOS">'TODOS LOS AÑOS'!$A$4:$AL$89</definedName>
  </definedNames>
  <calcPr calcId="162913"/>
</workbook>
</file>

<file path=xl/calcChain.xml><?xml version="1.0" encoding="utf-8"?>
<calcChain xmlns="http://schemas.openxmlformats.org/spreadsheetml/2006/main">
  <c r="G86" i="13" l="1"/>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P24" i="18" l="1"/>
  <c r="Q33" i="18"/>
  <c r="R31" i="18"/>
  <c r="Q31" i="18"/>
  <c r="R30" i="18"/>
  <c r="Q30" i="18"/>
  <c r="R29" i="18"/>
  <c r="Q29" i="18"/>
  <c r="I74" i="18"/>
  <c r="J74" i="18"/>
  <c r="K74" i="18"/>
  <c r="I75" i="18"/>
  <c r="J75" i="18"/>
  <c r="K75" i="18"/>
  <c r="I76" i="18"/>
  <c r="P30" i="18" s="1"/>
  <c r="J76" i="18"/>
  <c r="K76" i="18"/>
  <c r="I77" i="18"/>
  <c r="P31" i="18" s="1"/>
  <c r="J77" i="18"/>
  <c r="K77" i="18"/>
  <c r="P28" i="18"/>
  <c r="R32" i="18"/>
  <c r="Q32" i="18"/>
  <c r="R28" i="18"/>
  <c r="Q28" i="18"/>
  <c r="P32" i="18"/>
  <c r="P29" i="18"/>
  <c r="O22" i="18"/>
  <c r="N22" i="18"/>
  <c r="O21" i="18"/>
  <c r="N21" i="18"/>
  <c r="O20" i="18"/>
  <c r="N20" i="18"/>
  <c r="O19" i="18"/>
  <c r="N19" i="18"/>
  <c r="O31" i="18"/>
  <c r="N31" i="18"/>
  <c r="O30" i="18"/>
  <c r="N30" i="18"/>
  <c r="O29" i="18"/>
  <c r="N29" i="18"/>
  <c r="O28" i="18"/>
  <c r="N28" i="18"/>
  <c r="R23" i="18"/>
  <c r="Q23" i="18"/>
  <c r="P23" i="18"/>
  <c r="I20" i="18"/>
  <c r="P22" i="18"/>
  <c r="P21" i="18"/>
  <c r="P20" i="18"/>
  <c r="R22" i="18"/>
  <c r="Q22" i="18"/>
  <c r="R21" i="18"/>
  <c r="Q21" i="18"/>
  <c r="R20" i="18"/>
  <c r="Q20" i="18"/>
  <c r="R19" i="18"/>
  <c r="Q19" i="18"/>
  <c r="P19" i="18"/>
  <c r="R14" i="18"/>
  <c r="Q14" i="18"/>
  <c r="P14" i="18"/>
  <c r="K91" i="41"/>
  <c r="F46" i="19" s="1"/>
  <c r="CY90" i="6" l="1"/>
  <c r="CZ90" i="6"/>
  <c r="L89" i="41" l="1"/>
  <c r="K89" i="41"/>
  <c r="L88" i="41"/>
  <c r="K88" i="41"/>
  <c r="L87" i="41"/>
  <c r="D89" i="13" s="1"/>
  <c r="K87" i="41"/>
  <c r="C89" i="13" s="1"/>
  <c r="L86" i="41"/>
  <c r="D88" i="13" s="1"/>
  <c r="K86" i="41"/>
  <c r="C88" i="13" s="1"/>
  <c r="L85" i="41"/>
  <c r="D87" i="13" s="1"/>
  <c r="K85" i="41"/>
  <c r="C87" i="13"/>
  <c r="E87" i="13" s="1"/>
  <c r="L5" i="41"/>
  <c r="L91" i="41" s="1"/>
  <c r="K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I91" i="41"/>
  <c r="E88" i="18"/>
  <c r="D88" i="18"/>
  <c r="G37" i="18"/>
  <c r="F37" i="18"/>
  <c r="G85" i="18"/>
  <c r="F85" i="18"/>
  <c r="G84" i="18"/>
  <c r="F84" i="18"/>
  <c r="G82" i="18"/>
  <c r="F82" i="18"/>
  <c r="G83" i="18"/>
  <c r="F83" i="18"/>
  <c r="D91" i="13"/>
  <c r="C91" i="13"/>
  <c r="D90" i="13"/>
  <c r="C90" i="13"/>
  <c r="G175" i="21"/>
  <c r="F175" i="21"/>
  <c r="G174" i="21"/>
  <c r="F174" i="21"/>
  <c r="G173" i="21"/>
  <c r="F173" i="21"/>
  <c r="G172" i="21"/>
  <c r="F172" i="21"/>
  <c r="G171" i="21"/>
  <c r="F171" i="21"/>
  <c r="K82" i="21"/>
  <c r="K86" i="21"/>
  <c r="H86" i="21"/>
  <c r="G86" i="21"/>
  <c r="K85" i="21"/>
  <c r="H85" i="21"/>
  <c r="G85" i="21"/>
  <c r="K84" i="21"/>
  <c r="H84" i="21"/>
  <c r="G84" i="21"/>
  <c r="K83" i="21"/>
  <c r="H83" i="21"/>
  <c r="G83" i="21"/>
  <c r="H82" i="21"/>
  <c r="G82" i="21"/>
  <c r="J91" i="41"/>
  <c r="H91" i="41"/>
  <c r="G91" i="41"/>
  <c r="F91" i="41"/>
  <c r="E91" i="41"/>
  <c r="D91" i="41"/>
  <c r="C91" i="41"/>
  <c r="E90" i="13" l="1"/>
  <c r="E88" i="13"/>
  <c r="E91" i="13"/>
  <c r="E89" i="13"/>
  <c r="G46" i="19"/>
  <c r="H83" i="18"/>
  <c r="H84" i="18"/>
  <c r="H85" i="18"/>
  <c r="H82" i="18"/>
  <c r="H37" i="18"/>
  <c r="CX90" i="6"/>
  <c r="CW90" i="6"/>
  <c r="Q41" i="33" l="1"/>
  <c r="Q40" i="33"/>
  <c r="Q39" i="33"/>
  <c r="Q38" i="33"/>
  <c r="Q37" i="33"/>
  <c r="G54" i="20"/>
  <c r="F54" i="20"/>
  <c r="G53" i="20"/>
  <c r="I53" i="20" s="1"/>
  <c r="F53" i="20"/>
  <c r="H53" i="20" s="1"/>
  <c r="CV90" i="6"/>
  <c r="CU90" i="6"/>
  <c r="J53" i="20" l="1"/>
  <c r="Q42" i="33"/>
  <c r="Q46" i="33" s="1"/>
  <c r="Q49" i="33" l="1"/>
  <c r="Q45" i="33"/>
  <c r="Q44" i="33"/>
  <c r="Q48" i="33"/>
  <c r="Q47" i="33"/>
  <c r="D86" i="13" l="1"/>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T90" i="6" l="1"/>
  <c r="CS90" i="6"/>
  <c r="K5" i="40" l="1"/>
  <c r="P41" i="33" l="1"/>
  <c r="P40" i="33"/>
  <c r="P39" i="33"/>
  <c r="P38" i="33"/>
  <c r="P37"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90" i="6"/>
  <c r="CQ90" i="6"/>
  <c r="CP90" i="6" l="1"/>
  <c r="CO90" i="6"/>
  <c r="CN90" i="6" l="1"/>
  <c r="CM90" i="6"/>
  <c r="L85" i="40"/>
  <c r="K85" i="40"/>
  <c r="P42" i="33" l="1"/>
  <c r="K44" i="39"/>
  <c r="CI43" i="6"/>
  <c r="CG43" i="6"/>
  <c r="P45" i="33" l="1"/>
  <c r="P49" i="33"/>
  <c r="P48" i="33"/>
  <c r="P47" i="33"/>
  <c r="P46" i="33"/>
  <c r="P44" i="33"/>
  <c r="CL90" i="6" l="1"/>
  <c r="CK90" i="6"/>
  <c r="J86" i="40"/>
  <c r="I86" i="40"/>
  <c r="H86" i="40"/>
  <c r="G86" i="40"/>
  <c r="F86" i="40"/>
  <c r="E86" i="40"/>
  <c r="D86" i="40"/>
  <c r="C86" i="40"/>
  <c r="K86" i="40" l="1"/>
  <c r="F45" i="19" s="1"/>
  <c r="L86" i="40"/>
  <c r="CJ90" i="6"/>
  <c r="CI90"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90" i="6" l="1"/>
  <c r="CG90"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O41" i="33" l="1"/>
  <c r="O40" i="33"/>
  <c r="O39" i="33"/>
  <c r="O38" i="33"/>
  <c r="O37" i="33"/>
  <c r="CF90" i="6"/>
  <c r="CE90" i="6"/>
  <c r="H54" i="20" l="1"/>
  <c r="I54" i="20"/>
  <c r="J54" i="20"/>
  <c r="O42" i="33"/>
  <c r="O44" i="33" s="1"/>
  <c r="O48" i="33" l="1"/>
  <c r="O47" i="33"/>
  <c r="O45" i="33"/>
  <c r="O46" i="33"/>
  <c r="O49" i="33"/>
  <c r="K2"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CD90" i="6" l="1"/>
  <c r="CC90" i="6"/>
  <c r="F2" i="18"/>
  <c r="J86" i="39" l="1"/>
  <c r="I86" i="39"/>
  <c r="H86" i="39"/>
  <c r="G86" i="39"/>
  <c r="F86" i="39"/>
  <c r="E86" i="39"/>
  <c r="D86" i="39"/>
  <c r="C86" i="39"/>
  <c r="K86" i="39" l="1"/>
  <c r="L86" i="39"/>
  <c r="CB90" i="6"/>
  <c r="CA90"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90" i="6"/>
  <c r="BY90"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0" i="6" l="1"/>
  <c r="F52" i="20" s="1"/>
  <c r="BX90" i="6"/>
  <c r="G52" i="20" s="1"/>
  <c r="H52" i="20" l="1"/>
  <c r="J52" i="20"/>
  <c r="I52" i="20"/>
  <c r="N41" i="33" l="1"/>
  <c r="N40" i="33"/>
  <c r="N39" i="33"/>
  <c r="N38" i="33"/>
  <c r="N37" i="33"/>
  <c r="N42" i="33" l="1"/>
  <c r="N45" i="33" s="1"/>
  <c r="N44" i="33" l="1"/>
  <c r="N46" i="33"/>
  <c r="N47" i="33"/>
  <c r="N48" i="33"/>
  <c r="N49" i="33"/>
  <c r="BV90" i="6" l="1"/>
  <c r="BU90"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90" i="6"/>
  <c r="BS90" i="6"/>
  <c r="BR90" i="6" l="1"/>
  <c r="BQ90" i="6"/>
  <c r="H2" i="21"/>
  <c r="M41" i="33" l="1"/>
  <c r="M40" i="33"/>
  <c r="M39" i="33"/>
  <c r="M38" i="33"/>
  <c r="M37" i="33"/>
  <c r="L41" i="33"/>
  <c r="L40" i="33"/>
  <c r="L39" i="33"/>
  <c r="L38" i="33"/>
  <c r="L37" i="33"/>
  <c r="BP90" i="6"/>
  <c r="G51" i="20" s="1"/>
  <c r="BO90" i="6"/>
  <c r="F51" i="20" l="1"/>
  <c r="J51" i="20" s="1"/>
  <c r="M42" i="33"/>
  <c r="M49" i="33" s="1"/>
  <c r="I51" i="20" l="1"/>
  <c r="H51" i="20"/>
  <c r="M44" i="33"/>
  <c r="M48" i="33"/>
  <c r="M47" i="33"/>
  <c r="M46" i="33"/>
  <c r="M45" i="33"/>
  <c r="C86" i="37" l="1"/>
  <c r="BN90" i="6"/>
  <c r="BM90" i="6"/>
  <c r="J86" i="37" l="1"/>
  <c r="I86" i="37"/>
  <c r="H86" i="37"/>
  <c r="G86" i="37"/>
  <c r="F86" i="37"/>
  <c r="E86" i="37"/>
  <c r="D86" i="37"/>
  <c r="K86" i="37" l="1"/>
  <c r="F42" i="19" s="1"/>
  <c r="L86" i="37"/>
  <c r="G42" i="19" s="1"/>
  <c r="BL90" i="6"/>
  <c r="BK90" i="6"/>
  <c r="BJ90" i="6"/>
  <c r="BI90"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90" i="6"/>
  <c r="F50" i="20" s="1"/>
  <c r="BH90"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5" i="18"/>
  <c r="F55" i="18"/>
  <c r="G64" i="18"/>
  <c r="F64" i="18"/>
  <c r="G68" i="18"/>
  <c r="F68" i="18"/>
  <c r="G67" i="18"/>
  <c r="F67" i="18"/>
  <c r="G66" i="18"/>
  <c r="F66" i="18"/>
  <c r="G65" i="18"/>
  <c r="F65" i="18"/>
  <c r="G61" i="18"/>
  <c r="F61" i="18"/>
  <c r="G59" i="18"/>
  <c r="F59" i="18"/>
  <c r="G63" i="18"/>
  <c r="F63" i="18"/>
  <c r="G62" i="18"/>
  <c r="F62" i="18"/>
  <c r="G56" i="18"/>
  <c r="F56" i="18"/>
  <c r="G60" i="18"/>
  <c r="F60" i="18"/>
  <c r="G57" i="18"/>
  <c r="F57" i="18"/>
  <c r="G58" i="18"/>
  <c r="F58" i="18"/>
  <c r="G54" i="18"/>
  <c r="F54"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4" i="18"/>
  <c r="F34" i="18"/>
  <c r="G39" i="18"/>
  <c r="F39" i="18"/>
  <c r="G33" i="18"/>
  <c r="F33" i="18"/>
  <c r="G38" i="18"/>
  <c r="F38" i="18"/>
  <c r="G36" i="18"/>
  <c r="F36" i="18"/>
  <c r="G35" i="18"/>
  <c r="F35" i="18"/>
  <c r="G32" i="18"/>
  <c r="F32" i="18"/>
  <c r="G24" i="18"/>
  <c r="F24" i="18"/>
  <c r="G30" i="18"/>
  <c r="F30" i="18"/>
  <c r="G31" i="18"/>
  <c r="F31" i="18"/>
  <c r="G29" i="18"/>
  <c r="F29" i="18"/>
  <c r="G28" i="18"/>
  <c r="F28" i="18"/>
  <c r="G27" i="18"/>
  <c r="F27" i="18"/>
  <c r="G14" i="18"/>
  <c r="F14" i="18"/>
  <c r="G26" i="18"/>
  <c r="F26" i="18"/>
  <c r="G25" i="18"/>
  <c r="F25" i="18"/>
  <c r="G21" i="18"/>
  <c r="F21" i="18"/>
  <c r="G20" i="18"/>
  <c r="F20" i="18"/>
  <c r="G23" i="18"/>
  <c r="F23"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0" i="6"/>
  <c r="BE90" i="6"/>
  <c r="BD90" i="6"/>
  <c r="BC90" i="6"/>
  <c r="BB90" i="6"/>
  <c r="BA90" i="6"/>
  <c r="AZ90" i="6"/>
  <c r="G49" i="20" s="1"/>
  <c r="AY90" i="6"/>
  <c r="F49" i="20" s="1"/>
  <c r="AX90" i="6"/>
  <c r="AW90" i="6"/>
  <c r="AV90" i="6"/>
  <c r="F41" i="12" s="1"/>
  <c r="AU90" i="6"/>
  <c r="E41" i="12" s="1"/>
  <c r="AT90" i="6"/>
  <c r="AS90" i="6"/>
  <c r="AR90" i="6"/>
  <c r="AQ90" i="6"/>
  <c r="AP90" i="6"/>
  <c r="AO90" i="6"/>
  <c r="AN90" i="6"/>
  <c r="F40" i="12" s="1"/>
  <c r="AM90" i="6"/>
  <c r="E40" i="12" s="1"/>
  <c r="AL90" i="6"/>
  <c r="AK90" i="6"/>
  <c r="AJ90" i="6"/>
  <c r="AI90" i="6"/>
  <c r="AH90" i="6"/>
  <c r="AG90" i="6"/>
  <c r="AF90" i="6"/>
  <c r="F39" i="12" s="1"/>
  <c r="AE90" i="6"/>
  <c r="E39" i="12" s="1"/>
  <c r="AD90" i="6"/>
  <c r="AC90" i="6"/>
  <c r="AB90" i="6"/>
  <c r="AA90" i="6"/>
  <c r="Z90" i="6"/>
  <c r="Y90" i="6"/>
  <c r="X90" i="6"/>
  <c r="F38" i="12" s="1"/>
  <c r="W90" i="6"/>
  <c r="E38" i="12" s="1"/>
  <c r="V90" i="6"/>
  <c r="U90" i="6"/>
  <c r="T90" i="6"/>
  <c r="S90" i="6"/>
  <c r="R90" i="6"/>
  <c r="Q90" i="6"/>
  <c r="P90" i="6"/>
  <c r="F37" i="12" s="1"/>
  <c r="O90" i="6"/>
  <c r="E37" i="12" s="1"/>
  <c r="N90" i="6"/>
  <c r="M90" i="6"/>
  <c r="L90" i="6"/>
  <c r="K90" i="6"/>
  <c r="J90" i="6"/>
  <c r="I90" i="6"/>
  <c r="H90" i="6"/>
  <c r="G90" i="6"/>
  <c r="F90" i="6"/>
  <c r="G41" i="20" s="1"/>
  <c r="E90" i="6"/>
  <c r="F41" i="20" s="1"/>
  <c r="D90" i="6"/>
  <c r="C90"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88" i="18" l="1"/>
  <c r="G88" i="18"/>
  <c r="F42" i="20"/>
  <c r="G6" i="29"/>
  <c r="G7" i="29"/>
  <c r="F5" i="24"/>
  <c r="G5" i="24" s="1"/>
  <c r="F7" i="24"/>
  <c r="G7" i="24" s="1"/>
  <c r="E47" i="8"/>
  <c r="G47" i="16"/>
  <c r="J5" i="24"/>
  <c r="J6" i="24"/>
  <c r="K6" i="24" s="1"/>
  <c r="J7" i="24"/>
  <c r="C8" i="29"/>
  <c r="C5" i="29"/>
  <c r="F47" i="8"/>
  <c r="M5" i="24"/>
  <c r="M6" i="24"/>
  <c r="O6" i="24" s="1"/>
  <c r="M7" i="24"/>
  <c r="N5" i="24"/>
  <c r="N7" i="24"/>
  <c r="E8" i="29"/>
  <c r="S5" i="24"/>
  <c r="S6" i="24"/>
  <c r="S7" i="24"/>
  <c r="C6" i="29"/>
  <c r="F8" i="29"/>
  <c r="G8" i="29" s="1"/>
  <c r="I7" i="24"/>
  <c r="T5" i="24"/>
  <c r="T6" i="24"/>
  <c r="T7" i="24"/>
  <c r="U7" i="24" s="1"/>
  <c r="E6" i="29"/>
  <c r="AA5" i="24"/>
  <c r="AA6" i="24"/>
  <c r="AA7" i="24"/>
  <c r="G47" i="8"/>
  <c r="H66" i="16"/>
  <c r="AB5" i="24"/>
  <c r="AB6" i="24"/>
  <c r="AB7" i="24"/>
  <c r="I5" i="24"/>
  <c r="K5" i="24" s="1"/>
  <c r="AI5" i="24"/>
  <c r="AK5" i="24" s="1"/>
  <c r="AI6" i="24"/>
  <c r="AK6" i="24" s="1"/>
  <c r="AI7" i="24"/>
  <c r="AK7" i="24" s="1"/>
  <c r="C4" i="29"/>
  <c r="L75" i="34"/>
  <c r="G39" i="19" s="1"/>
  <c r="E4" i="29"/>
  <c r="L86" i="35"/>
  <c r="G40" i="19" s="1"/>
  <c r="G42" i="20"/>
  <c r="H42" i="20" s="1"/>
  <c r="D42" i="33"/>
  <c r="D49" i="33" s="1"/>
  <c r="F44" i="20"/>
  <c r="F45" i="20"/>
  <c r="F47" i="20"/>
  <c r="H49" i="20"/>
  <c r="G46" i="20"/>
  <c r="G47" i="20"/>
  <c r="F42" i="12"/>
  <c r="G44" i="20"/>
  <c r="F46" i="20"/>
  <c r="F43" i="20"/>
  <c r="G48" i="20"/>
  <c r="G45" i="20"/>
  <c r="I49" i="20"/>
  <c r="J49" i="20"/>
  <c r="G43" i="20"/>
  <c r="F48" i="20"/>
  <c r="E42" i="12"/>
  <c r="H33" i="18"/>
  <c r="G39" i="12"/>
  <c r="H39" i="12" s="1"/>
  <c r="G37" i="12"/>
  <c r="I37" i="12" s="1"/>
  <c r="H41" i="20"/>
  <c r="G40" i="12"/>
  <c r="H40" i="12" s="1"/>
  <c r="G75" i="22"/>
  <c r="O4" i="24"/>
  <c r="J41" i="20"/>
  <c r="H80" i="18"/>
  <c r="H71" i="18"/>
  <c r="H7" i="18"/>
  <c r="H76" i="18"/>
  <c r="G81" i="24"/>
  <c r="G77" i="24"/>
  <c r="H17" i="18"/>
  <c r="H30" i="18"/>
  <c r="H75" i="18"/>
  <c r="H79" i="18"/>
  <c r="O3" i="18"/>
  <c r="H28" i="18"/>
  <c r="H35" i="18"/>
  <c r="H77" i="18"/>
  <c r="H42" i="18"/>
  <c r="H54" i="18"/>
  <c r="H68" i="18"/>
  <c r="H11" i="18"/>
  <c r="H9" i="18"/>
  <c r="H27" i="18"/>
  <c r="H36" i="18"/>
  <c r="H7" i="13"/>
  <c r="H25" i="18"/>
  <c r="H34" i="18"/>
  <c r="H45" i="18"/>
  <c r="H50" i="18"/>
  <c r="H62" i="18"/>
  <c r="H64" i="18"/>
  <c r="H72" i="18"/>
  <c r="H52" i="18"/>
  <c r="H10" i="18"/>
  <c r="H23" i="18"/>
  <c r="H2" i="18"/>
  <c r="H51" i="18"/>
  <c r="H12" i="18"/>
  <c r="H32" i="18"/>
  <c r="L48" i="33"/>
  <c r="K4" i="24"/>
  <c r="AK4" i="24"/>
  <c r="U4"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2" i="18"/>
  <c r="H48" i="18"/>
  <c r="H70" i="18"/>
  <c r="D40" i="14"/>
  <c r="H57" i="18"/>
  <c r="H69" i="18"/>
  <c r="H38" i="18"/>
  <c r="H46" i="18"/>
  <c r="H66" i="18"/>
  <c r="H74" i="18"/>
  <c r="H86" i="18"/>
  <c r="E42" i="14"/>
  <c r="H24" i="18"/>
  <c r="O4" i="18"/>
  <c r="H81" i="18"/>
  <c r="H29" i="18"/>
  <c r="G65" i="24"/>
  <c r="H40" i="18"/>
  <c r="H55" i="18"/>
  <c r="I41" i="20"/>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3" i="18"/>
  <c r="H59" i="18"/>
  <c r="H67" i="18"/>
  <c r="G56" i="24"/>
  <c r="G57" i="24"/>
  <c r="E57" i="24"/>
  <c r="E33" i="24"/>
  <c r="G33" i="24"/>
  <c r="E40" i="24"/>
  <c r="G40" i="24"/>
  <c r="E80" i="24"/>
  <c r="G80" i="24"/>
  <c r="H44" i="18"/>
  <c r="F51" i="24"/>
  <c r="G51" i="24"/>
  <c r="G29" i="24"/>
  <c r="E29" i="24"/>
  <c r="F26" i="24"/>
  <c r="G26" i="24"/>
  <c r="E31" i="24"/>
  <c r="G31" i="24"/>
  <c r="E43" i="24"/>
  <c r="G43" i="24"/>
  <c r="N2" i="18"/>
  <c r="I48" i="18" s="1"/>
  <c r="H43" i="18"/>
  <c r="H53" i="18"/>
  <c r="E68" i="24"/>
  <c r="F35" i="24"/>
  <c r="G35" i="24"/>
  <c r="E28" i="24"/>
  <c r="E7" i="13"/>
  <c r="G28" i="24" s="1"/>
  <c r="F24" i="24"/>
  <c r="G24" i="24"/>
  <c r="E85" i="24"/>
  <c r="G85" i="24"/>
  <c r="H14" i="18"/>
  <c r="E74" i="24"/>
  <c r="G74" i="24"/>
  <c r="G37" i="24"/>
  <c r="E58" i="24"/>
  <c r="G58" i="24"/>
  <c r="G52" i="24"/>
  <c r="F52" i="24"/>
  <c r="H8" i="18"/>
  <c r="H18" i="18"/>
  <c r="H39" i="18"/>
  <c r="H60" i="18"/>
  <c r="G73" i="24"/>
  <c r="G38" i="24"/>
  <c r="H49" i="18"/>
  <c r="H65" i="18"/>
  <c r="F27" i="24"/>
  <c r="G27" i="24"/>
  <c r="D41" i="14"/>
  <c r="H41" i="18"/>
  <c r="G50" i="24"/>
  <c r="E50" i="24"/>
  <c r="H19" i="18"/>
  <c r="H78" i="18"/>
  <c r="E46" i="24"/>
  <c r="G46" i="24"/>
  <c r="H6" i="18"/>
  <c r="H15" i="18"/>
  <c r="G45" i="24"/>
  <c r="G76" i="24"/>
  <c r="H16" i="18"/>
  <c r="H56" i="18"/>
  <c r="H61" i="18"/>
  <c r="E41" i="24"/>
  <c r="E44" i="24"/>
  <c r="G44" i="24"/>
  <c r="G64" i="24"/>
  <c r="E67" i="24"/>
  <c r="G67" i="24"/>
  <c r="H4" i="18"/>
  <c r="H20" i="18"/>
  <c r="O2" i="18"/>
  <c r="J56" i="18" s="1"/>
  <c r="H63" i="18"/>
  <c r="H73" i="18"/>
  <c r="E41" i="14"/>
  <c r="E77" i="24"/>
  <c r="H3" i="18"/>
  <c r="H21" i="18"/>
  <c r="H26" i="18"/>
  <c r="E40" i="14"/>
  <c r="H31" i="18"/>
  <c r="N4" i="18"/>
  <c r="N3" i="18"/>
  <c r="D42" i="14"/>
  <c r="J25" i="18" l="1"/>
  <c r="J37" i="18"/>
  <c r="I78" i="18"/>
  <c r="I82" i="18"/>
  <c r="I83" i="18"/>
  <c r="I84" i="18"/>
  <c r="I85" i="18"/>
  <c r="J79" i="18"/>
  <c r="J84" i="18"/>
  <c r="J82" i="18"/>
  <c r="J85" i="18"/>
  <c r="J83" i="18"/>
  <c r="I33" i="18"/>
  <c r="I37" i="18"/>
  <c r="H88" i="18"/>
  <c r="J8" i="24"/>
  <c r="M8" i="24"/>
  <c r="AC6" i="24"/>
  <c r="O5" i="24"/>
  <c r="S8" i="24"/>
  <c r="AC7" i="24"/>
  <c r="I8" i="24"/>
  <c r="O7" i="24"/>
  <c r="N8" i="24"/>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3" i="18"/>
  <c r="I66" i="18"/>
  <c r="I51" i="18"/>
  <c r="I63" i="18"/>
  <c r="I56" i="18"/>
  <c r="I42" i="18"/>
  <c r="I86" i="18"/>
  <c r="I41" i="18"/>
  <c r="G8" i="24"/>
  <c r="H4" i="24" s="1"/>
  <c r="C12" i="24" s="1"/>
  <c r="H38" i="12"/>
  <c r="O8" i="24"/>
  <c r="P4" i="24" s="1"/>
  <c r="E12" i="24" s="1"/>
  <c r="I41" i="12"/>
  <c r="K8" i="24"/>
  <c r="L5" i="24" s="1"/>
  <c r="D13" i="24" s="1"/>
  <c r="I69" i="18"/>
  <c r="I22" i="18"/>
  <c r="I27" i="18"/>
  <c r="J81" i="18"/>
  <c r="I13" i="18"/>
  <c r="J80" i="18"/>
  <c r="J78" i="18"/>
  <c r="J86" i="18"/>
  <c r="I34" i="18"/>
  <c r="I7" i="18"/>
  <c r="D43" i="14"/>
  <c r="D45" i="14" s="1"/>
  <c r="I73" i="18"/>
  <c r="I25" i="18"/>
  <c r="J52" i="18"/>
  <c r="I5" i="18"/>
  <c r="I65" i="18"/>
  <c r="I18" i="18"/>
  <c r="J45" i="33"/>
  <c r="G44" i="33"/>
  <c r="J44" i="33"/>
  <c r="H45" i="33"/>
  <c r="K45" i="33"/>
  <c r="K47" i="33"/>
  <c r="K44" i="33"/>
  <c r="G45" i="33"/>
  <c r="J47" i="33"/>
  <c r="K46" i="33"/>
  <c r="I44" i="33"/>
  <c r="G46" i="33"/>
  <c r="J46" i="33"/>
  <c r="J29" i="18"/>
  <c r="J23" i="18"/>
  <c r="J18" i="18"/>
  <c r="J4" i="18"/>
  <c r="J28" i="18"/>
  <c r="J36" i="18"/>
  <c r="J24" i="18"/>
  <c r="J66" i="18"/>
  <c r="I29" i="18"/>
  <c r="I2" i="18"/>
  <c r="I26" i="18"/>
  <c r="I28" i="18"/>
  <c r="J20" i="18"/>
  <c r="J26" i="18"/>
  <c r="J9" i="18"/>
  <c r="I68" i="18"/>
  <c r="J63" i="18"/>
  <c r="I19" i="18"/>
  <c r="J40" i="18"/>
  <c r="J19" i="18"/>
  <c r="J17" i="18"/>
  <c r="J32" i="18"/>
  <c r="I16" i="18"/>
  <c r="I10" i="18"/>
  <c r="J22" i="18"/>
  <c r="J3" i="18"/>
  <c r="J10" i="18"/>
  <c r="I80" i="18"/>
  <c r="J12" i="18"/>
  <c r="I3" i="18"/>
  <c r="J13" i="18"/>
  <c r="J8" i="18"/>
  <c r="J27" i="18"/>
  <c r="J34" i="18"/>
  <c r="I70" i="18"/>
  <c r="J31" i="18"/>
  <c r="J55" i="18"/>
  <c r="J16" i="18"/>
  <c r="P3" i="18"/>
  <c r="I60" i="18"/>
  <c r="I39" i="18"/>
  <c r="J38" i="18"/>
  <c r="I32" i="18"/>
  <c r="J35" i="18"/>
  <c r="J14" i="18"/>
  <c r="J30" i="18"/>
  <c r="J2" i="18"/>
  <c r="Q10" i="18" s="1"/>
  <c r="J6" i="18"/>
  <c r="J11" i="18"/>
  <c r="J33" i="18"/>
  <c r="I11" i="18"/>
  <c r="I15" i="18"/>
  <c r="I4" i="18"/>
  <c r="J15" i="18"/>
  <c r="J5" i="18"/>
  <c r="J21" i="18"/>
  <c r="J39" i="18"/>
  <c r="J7" i="18"/>
  <c r="I46" i="33"/>
  <c r="F45" i="33"/>
  <c r="E44" i="33"/>
  <c r="E45" i="33"/>
  <c r="I47" i="33"/>
  <c r="F44" i="33"/>
  <c r="I45" i="33"/>
  <c r="F46" i="33"/>
  <c r="H46" i="33"/>
  <c r="H44" i="33"/>
  <c r="P2" i="18"/>
  <c r="K60" i="18" s="1"/>
  <c r="P4" i="18"/>
  <c r="I46" i="18"/>
  <c r="I54" i="18"/>
  <c r="I61" i="18"/>
  <c r="I55" i="18"/>
  <c r="F42" i="14"/>
  <c r="I57" i="18"/>
  <c r="I52" i="18"/>
  <c r="I67" i="18"/>
  <c r="I58" i="18"/>
  <c r="I35" i="18"/>
  <c r="I24" i="18"/>
  <c r="I30" i="18"/>
  <c r="I6" i="18"/>
  <c r="I23" i="18"/>
  <c r="I17" i="18"/>
  <c r="I31" i="18"/>
  <c r="I12" i="18"/>
  <c r="I9" i="18"/>
  <c r="J72" i="18"/>
  <c r="J65" i="18"/>
  <c r="J58" i="18"/>
  <c r="J47" i="18"/>
  <c r="J61" i="18"/>
  <c r="J57" i="18"/>
  <c r="O5" i="18"/>
  <c r="J70" i="18"/>
  <c r="J53" i="18"/>
  <c r="J50" i="18"/>
  <c r="J41" i="18"/>
  <c r="J69" i="18"/>
  <c r="J68" i="18"/>
  <c r="J43" i="18"/>
  <c r="J45" i="18"/>
  <c r="J59" i="18"/>
  <c r="J62" i="18"/>
  <c r="J49" i="18"/>
  <c r="J71" i="18"/>
  <c r="J64" i="18"/>
  <c r="J60" i="18"/>
  <c r="J48" i="18"/>
  <c r="J46" i="18"/>
  <c r="J67" i="18"/>
  <c r="J51" i="18"/>
  <c r="J42" i="18"/>
  <c r="J73" i="18"/>
  <c r="J54" i="18"/>
  <c r="I36" i="18"/>
  <c r="I14" i="18"/>
  <c r="E43" i="14"/>
  <c r="E46" i="14" s="1"/>
  <c r="F40" i="14"/>
  <c r="I64" i="18"/>
  <c r="I62" i="18"/>
  <c r="I50" i="18"/>
  <c r="I45" i="18"/>
  <c r="N5" i="18"/>
  <c r="I72" i="18"/>
  <c r="I71" i="18"/>
  <c r="I44" i="18"/>
  <c r="I49" i="18"/>
  <c r="I81" i="18"/>
  <c r="I79" i="18"/>
  <c r="F41" i="14"/>
  <c r="I40" i="18"/>
  <c r="I21" i="18"/>
  <c r="I38" i="18"/>
  <c r="I8" i="18"/>
  <c r="I53" i="18"/>
  <c r="J44" i="18"/>
  <c r="I47" i="18"/>
  <c r="I59" i="18"/>
  <c r="K84" i="18" l="1"/>
  <c r="K82" i="18"/>
  <c r="K83" i="18"/>
  <c r="K85" i="18"/>
  <c r="K6" i="18"/>
  <c r="K37" i="18"/>
  <c r="Q12" i="18"/>
  <c r="P11" i="18"/>
  <c r="P12" i="18"/>
  <c r="P10" i="18"/>
  <c r="Q11" i="18"/>
  <c r="H42" i="12"/>
  <c r="AD4" i="24"/>
  <c r="G12" i="24" s="1"/>
  <c r="AD6" i="24"/>
  <c r="G14" i="24" s="1"/>
  <c r="AL7" i="24"/>
  <c r="H15" i="24" s="1"/>
  <c r="AL4" i="24"/>
  <c r="H12" i="24" s="1"/>
  <c r="AL6" i="24"/>
  <c r="H14" i="24" s="1"/>
  <c r="L4" i="24"/>
  <c r="D12" i="24" s="1"/>
  <c r="V5" i="24"/>
  <c r="F13" i="24" s="1"/>
  <c r="P5" i="24"/>
  <c r="E13" i="24" s="1"/>
  <c r="P6" i="24"/>
  <c r="E14" i="24" s="1"/>
  <c r="V6" i="24"/>
  <c r="F14" i="24" s="1"/>
  <c r="Q13" i="18"/>
  <c r="P13" i="18"/>
  <c r="D46" i="14"/>
  <c r="K78" i="18"/>
  <c r="F43" i="14"/>
  <c r="F44" i="14" s="1"/>
  <c r="K49" i="18"/>
  <c r="K86" i="18"/>
  <c r="K18" i="18"/>
  <c r="K21" i="18"/>
  <c r="K5" i="18"/>
  <c r="K79" i="18"/>
  <c r="K20" i="18"/>
  <c r="K80" i="18"/>
  <c r="K59" i="18"/>
  <c r="K53" i="18"/>
  <c r="K81" i="18"/>
  <c r="K61" i="18"/>
  <c r="K63" i="18"/>
  <c r="K73" i="18"/>
  <c r="K56" i="18"/>
  <c r="K2" i="18"/>
  <c r="K24" i="18"/>
  <c r="K40" i="18"/>
  <c r="K11" i="18"/>
  <c r="K12" i="18"/>
  <c r="K35" i="18"/>
  <c r="K25" i="18"/>
  <c r="K30" i="18"/>
  <c r="K38" i="18"/>
  <c r="K10" i="18"/>
  <c r="K27" i="18"/>
  <c r="K29" i="18"/>
  <c r="K17" i="18"/>
  <c r="K34" i="18"/>
  <c r="K36" i="18"/>
  <c r="K7" i="18"/>
  <c r="K28" i="18"/>
  <c r="K33" i="18"/>
  <c r="K9" i="18"/>
  <c r="K22" i="18"/>
  <c r="K32" i="18"/>
  <c r="K23" i="18"/>
  <c r="K43" i="18"/>
  <c r="K3" i="18"/>
  <c r="K19" i="18"/>
  <c r="K31" i="18"/>
  <c r="E45" i="14"/>
  <c r="K16" i="18"/>
  <c r="K15" i="18"/>
  <c r="K13" i="18"/>
  <c r="D44" i="14"/>
  <c r="P5" i="18"/>
  <c r="K70" i="18"/>
  <c r="K48" i="18"/>
  <c r="K57" i="18"/>
  <c r="K51" i="18"/>
  <c r="K42" i="18"/>
  <c r="K52" i="18"/>
  <c r="K45" i="18"/>
  <c r="K54" i="18"/>
  <c r="K72" i="18"/>
  <c r="K71" i="18"/>
  <c r="K62" i="18"/>
  <c r="K46" i="18"/>
  <c r="K55" i="18"/>
  <c r="K50" i="18"/>
  <c r="K64" i="18"/>
  <c r="K69" i="18"/>
  <c r="K66" i="18"/>
  <c r="K68" i="18"/>
  <c r="K14" i="18"/>
  <c r="K44" i="18"/>
  <c r="K8" i="18"/>
  <c r="K41" i="18"/>
  <c r="K58" i="18"/>
  <c r="K39" i="18"/>
  <c r="K26" i="18"/>
  <c r="K67" i="18"/>
  <c r="E44" i="14"/>
  <c r="K47" i="18"/>
  <c r="K65" i="18"/>
  <c r="K4" i="18"/>
  <c r="R12" i="18" l="1"/>
  <c r="P33" i="18"/>
  <c r="R13" i="18"/>
  <c r="R10" i="18"/>
  <c r="R11" i="18"/>
  <c r="Q24" i="18"/>
  <c r="Q15" i="18"/>
  <c r="P15" i="18"/>
  <c r="F45" i="14"/>
  <c r="F46" i="14"/>
  <c r="R15" i="18" l="1"/>
  <c r="R33" i="18"/>
  <c r="R24" i="18"/>
</calcChain>
</file>

<file path=xl/sharedStrings.xml><?xml version="1.0" encoding="utf-8"?>
<sst xmlns="http://schemas.openxmlformats.org/spreadsheetml/2006/main" count="2576" uniqueCount="497">
  <si>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</si>
  <si>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</si>
  <si>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</si>
  <si>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</si>
  <si>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</si>
  <si>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</si>
  <si>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</si>
  <si>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</si>
  <si>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</si>
  <si>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</si>
  <si>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</si>
  <si>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</si>
  <si>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</si>
  <si>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</si>
  <si>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</si>
  <si>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</si>
  <si>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</si>
  <si>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</si>
  <si>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</si>
  <si>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</si>
  <si>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</si>
  <si>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</si>
  <si>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</si>
  <si>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</si>
  <si>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</si>
  <si>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</si>
  <si>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</si>
  <si>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</si>
  <si>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</si>
  <si>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</si>
  <si>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</si>
  <si>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</si>
  <si>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</si>
  <si>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</si>
  <si>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</si>
  <si>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</si>
  <si>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</si>
  <si>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</si>
  <si>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</si>
  <si>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</si>
  <si>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</si>
  <si>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</si>
  <si>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</si>
  <si>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</si>
  <si>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</si>
  <si>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</si>
  <si>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</si>
  <si>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</si>
  <si>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</si>
  <si>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</si>
  <si>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</si>
  <si>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</si>
  <si>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</si>
  <si>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</si>
  <si>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</si>
  <si>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</si>
  <si>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</si>
  <si>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</si>
  <si>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</si>
  <si>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</si>
  <si>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</si>
  <si>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</si>
  <si>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</si>
  <si>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</si>
  <si>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</si>
  <si>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</si>
  <si>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</si>
  <si>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</si>
  <si>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</si>
  <si>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</si>
  <si>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</si>
  <si>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</si>
  <si>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</si>
  <si>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</si>
  <si>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</si>
  <si>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</si>
  <si>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</si>
  <si>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</si>
  <si>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</si>
  <si>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</si>
  <si>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</si>
  <si>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</si>
  <si>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</si>
  <si>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</si>
  <si>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</si>
  <si>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</si>
  <si>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</si>
  <si>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</si>
  <si>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</si>
  <si>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</si>
  <si>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</si>
  <si>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</si>
  <si>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</si>
  <si>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</si>
  <si>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</si>
  <si>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</si>
  <si>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</si>
  <si>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</si>
  <si>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</si>
  <si>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</si>
  <si>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</si>
  <si>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</si>
  <si>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</si>
  <si>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</si>
  <si>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</si>
  <si>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</si>
  <si>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</si>
  <si>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</si>
  <si>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</si>
  <si>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</si>
  <si>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</si>
  <si>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</si>
  <si>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</si>
  <si>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</si>
  <si>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</si>
  <si>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</si>
  <si>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</si>
  <si>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</si>
  <si>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</si>
  <si>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</si>
  <si>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</si>
  <si>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</si>
  <si>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</si>
  <si>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</si>
  <si>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</si>
  <si>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</si>
  <si>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</si>
  <si>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</si>
  <si>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</si>
  <si>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</si>
  <si>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</si>
  <si>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</si>
  <si>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</si>
  <si>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</si>
  <si>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</si>
  <si>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</si>
  <si>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</si>
  <si>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</si>
  <si>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</si>
  <si>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</si>
  <si>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</si>
  <si>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</si>
  <si>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</si>
  <si>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</si>
  <si>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</si>
  <si>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</si>
  <si>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</si>
  <si>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</si>
  <si>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</si>
  <si>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</si>
  <si>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</si>
  <si>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</si>
  <si>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</si>
  <si>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</si>
  <si>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</si>
  <si>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</si>
  <si>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</si>
  <si>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</si>
  <si>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</si>
  <si>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</si>
  <si>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</si>
  <si>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</si>
  <si>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</si>
  <si>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</si>
  <si>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</si>
  <si>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</si>
  <si>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</si>
  <si>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</si>
  <si>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</si>
  <si>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</si>
  <si>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</si>
  <si>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</si>
  <si>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</si>
  <si>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</si>
  <si>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</si>
  <si>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</si>
  <si>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</si>
  <si>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</si>
  <si>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</si>
  <si>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</si>
  <si>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</si>
  <si>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</si>
  <si>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</si>
  <si>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</si>
  <si>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</si>
  <si>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</si>
  <si>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</si>
  <si>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</si>
  <si>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</si>
  <si>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</si>
  <si>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</si>
  <si>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</si>
  <si>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</si>
  <si>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</si>
  <si>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</si>
  <si>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</si>
  <si>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</si>
  <si>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</si>
  <si>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</si>
  <si>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</si>
  <si>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</si>
  <si>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</si>
  <si>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</si>
  <si>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</si>
  <si>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</si>
  <si>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</si>
  <si>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</si>
  <si>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</si>
  <si>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</si>
  <si>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</si>
  <si>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</si>
  <si>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</si>
  <si>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</si>
  <si>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</si>
  <si>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</si>
  <si>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</si>
  <si>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</si>
  <si>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</si>
  <si>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</si>
  <si>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</si>
  <si>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</si>
  <si>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</si>
  <si>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</si>
  <si>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</si>
  <si>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</si>
  <si>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</si>
  <si>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</si>
  <si>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</si>
  <si>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</si>
  <si>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</si>
  <si>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</si>
  <si>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</si>
  <si>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</si>
  <si>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</si>
  <si>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</si>
  <si>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</si>
  <si>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</si>
  <si>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</si>
  <si>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</si>
  <si>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</si>
  <si>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</si>
  <si>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</si>
  <si>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</si>
  <si>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</si>
  <si>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</si>
  <si>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</si>
  <si>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</si>
  <si>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</si>
  <si>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</si>
  <si>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</si>
  <si>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</si>
  <si>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</si>
  <si>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</si>
  <si>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</si>
  <si>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</si>
  <si>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</si>
  <si>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</si>
  <si>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</si>
  <si>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</si>
  <si>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</si>
  <si>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</si>
  <si>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</si>
  <si>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</si>
  <si>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</si>
  <si>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</si>
  <si>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</si>
  <si>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</si>
  <si>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</si>
  <si>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</si>
  <si>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</si>
  <si>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</si>
  <si>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</si>
  <si>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</si>
  <si>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</si>
  <si>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</si>
  <si>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</si>
  <si>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</si>
  <si>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</si>
  <si>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</si>
  <si>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</si>
  <si>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</si>
  <si>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</si>
  <si>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</si>
  <si>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</si>
  <si>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</si>
  <si>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</si>
  <si>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</si>
  <si>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</si>
  <si>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</si>
  <si>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</si>
  <si>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</si>
  <si>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</si>
  <si>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</si>
  <si>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</si>
  <si>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</si>
  <si>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</si>
  <si>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</si>
  <si>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</si>
  <si>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</si>
  <si>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</si>
  <si>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</si>
  <si>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</si>
  <si>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</si>
  <si>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</si>
  <si>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</si>
  <si>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</si>
  <si>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</si>
  <si>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</si>
  <si>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</si>
  <si>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</si>
  <si>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</si>
  <si>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</si>
  <si>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</si>
  <si>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</si>
  <si>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</si>
  <si>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</si>
  <si>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</si>
  <si>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</si>
  <si>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</si>
  <si>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</si>
  <si>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</si>
  <si>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</si>
  <si>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</si>
  <si>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</si>
  <si>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</si>
  <si>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</si>
  <si>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</si>
  <si>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</si>
  <si>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</si>
  <si>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</si>
  <si>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</si>
  <si>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</si>
  <si>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</si>
  <si>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</si>
  <si>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</si>
  <si>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</si>
  <si>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</si>
  <si>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</si>
  <si>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</si>
  <si>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</si>
  <si>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</si>
  <si>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</si>
  <si>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</si>
  <si>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</si>
  <si>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</si>
  <si>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</si>
  <si>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</si>
  <si>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</si>
  <si>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</si>
  <si>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</si>
  <si>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</si>
  <si>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</si>
  <si>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</si>
  <si>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</si>
  <si>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</si>
  <si>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</si>
  <si>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</si>
  <si>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</si>
  <si>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</si>
  <si>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</si>
  <si>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</si>
  <si>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</si>
  <si>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</si>
  <si>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</si>
  <si>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</si>
  <si>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</si>
  <si>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</si>
  <si>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</si>
  <si>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</si>
  <si>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</si>
  <si>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</si>
  <si>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</si>
  <si>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</si>
  <si>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</si>
  <si>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</si>
  <si>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</si>
  <si>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</si>
  <si>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</si>
  <si>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</si>
  <si>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</si>
  <si>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</si>
  <si>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</si>
  <si>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</si>
  <si>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</si>
  <si>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</si>
  <si>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</si>
  <si>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</si>
  <si>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</si>
  <si>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</si>
  <si>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</si>
  <si>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</si>
  <si>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</si>
  <si>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</si>
  <si>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</si>
  <si>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</si>
  <si>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</si>
  <si>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</si>
  <si>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</si>
  <si>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</si>
  <si>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</si>
  <si>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</si>
  <si>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</si>
  <si>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</si>
  <si>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</si>
  <si>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</si>
  <si>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</si>
  <si>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</si>
  <si>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</si>
  <si>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</si>
  <si>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</si>
  <si>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</si>
  <si>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</si>
  <si>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</si>
  <si>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</si>
  <si>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</si>
  <si>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</si>
  <si>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</si>
  <si>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</si>
  <si>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</si>
  <si>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</si>
  <si>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</si>
  <si>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</si>
  <si>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</si>
  <si>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</si>
  <si>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</si>
  <si>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</si>
  <si>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</si>
  <si>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</si>
  <si>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</si>
  <si>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</si>
  <si>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</si>
  <si>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</si>
  <si>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</si>
  <si>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</si>
  <si>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</si>
  <si>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</si>
  <si>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</si>
  <si>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</si>
  <si>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</si>
  <si>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</si>
  <si>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</si>
  <si>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</si>
  <si>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</si>
  <si>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</si>
  <si>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</si>
  <si>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</si>
  <si>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</si>
  <si>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</si>
  <si>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</si>
  <si>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</si>
  <si>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</si>
  <si>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</si>
  <si>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</si>
  <si>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</si>
  <si>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</si>
  <si>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</si>
  <si>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</si>
  <si>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</si>
  <si>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</si>
  <si>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</si>
  <si>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</si>
  <si>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</si>
  <si>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</si>
  <si>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</si>
  <si>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</si>
  <si>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</si>
  <si>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</si>
  <si>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</si>
  <si>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</si>
  <si>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</si>
  <si>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</si>
  <si>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</si>
  <si>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</si>
  <si>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</si>
  <si>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</si>
  <si>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</si>
  <si>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Año 14 (18-19)</t>
  </si>
  <si>
    <t>a Jun 2019</t>
  </si>
  <si>
    <t>El problema de salud N°18 VIH no cuenta con casos disponibles entre julio año 2005 a diciembre 2013.</t>
  </si>
  <si>
    <t>SolAce-2019-09</t>
  </si>
  <si>
    <t>Muestra la distribución de Casos GES acumulados según modalidad de atención desde Julio de 2005 a diciembre de 2019.</t>
  </si>
  <si>
    <t>Muestra la distribución de Casos GES acumulados por modalidad de atención ambulatoria desde Julio 2005 a diciembre de 2019.</t>
  </si>
  <si>
    <t>Muestra la distribución de Casos GES acumulados por modalidad de atención hospitalaria desde Julio 2005 a diciembre de 2019.</t>
  </si>
  <si>
    <t>Muestra la distribución de Casos GES acumulados por modalidad de atención mixta desde Julio 2005 a diciembre de 2019.</t>
  </si>
  <si>
    <t>Cáncer de pulmón</t>
  </si>
  <si>
    <t>Cáncer de tiriodes</t>
  </si>
  <si>
    <t>Cáncer renal</t>
  </si>
  <si>
    <t>Mieloma múltiple en personas de 15 años y más</t>
  </si>
  <si>
    <t>Enfermedad de alzheimer y otras demencias</t>
  </si>
  <si>
    <t>Datos Casos Acumulados de julio 2005 a diciembre 2019</t>
  </si>
  <si>
    <t>SolAce-2019-12</t>
  </si>
  <si>
    <t>FONASA 2019-09</t>
  </si>
  <si>
    <t>FONASA 2019-12</t>
  </si>
  <si>
    <t>2012-06 BASE FIJA</t>
  </si>
  <si>
    <t>Enero 2019 - Diciembre 2019</t>
  </si>
  <si>
    <t>Muestra la cantidad de casos totales atendidos por FONASA e Isapres, acumulados en forma semestral y trimestral desde el 1° de julio de 2005 al 26 de diciembre de 2019 para FONASA y desde el 1° de julio de 2005 al 31 de diciembre de 2019 para Isapres.</t>
  </si>
  <si>
    <t>Julio 2018 -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</si>
</sst>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2"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
      <sz val="10"/>
      <name val="Arial"/>
      <family val="2"/>
    </font>
    <font>
      <sz val="10"/>
      <color theme="0"/>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30" fillId="0" borderId="0" applyFont="0" applyFill="0" applyBorder="0" applyAlignment="0" applyProtection="0"/>
  </cellStyleXfs>
  <cellXfs count="550">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166" fontId="8" fillId="0" borderId="72"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2"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0" fontId="8" fillId="0" borderId="44" xfId="0" applyFont="1" applyFill="1" applyBorder="1" applyAlignment="1">
      <alignment horizontal="left" vertical="center" wrapText="1"/>
    </xf>
    <xf numFmtId="166" fontId="8" fillId="0" borderId="58" xfId="2" applyNumberFormat="1" applyFont="1" applyFill="1" applyBorder="1" applyAlignment="1">
      <alignment vertical="top" wrapText="1"/>
    </xf>
    <xf numFmtId="41" fontId="8" fillId="0" borderId="0" xfId="4" applyFont="1" applyFill="1" applyBorder="1" applyAlignment="1">
      <alignment horizontal="justify"/>
    </xf>
    <xf numFmtId="166" fontId="31" fillId="0" borderId="0" xfId="0" applyNumberFormat="1" applyFont="1" applyFill="1" applyBorder="1" applyAlignment="1">
      <alignment horizontal="justify"/>
    </xf>
    <xf numFmtId="0" fontId="8" fillId="0" borderId="26" xfId="0"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34" xfId="0" quotePrefix="1" applyFont="1" applyFill="1" applyBorder="1" applyAlignment="1">
      <alignment horizontal="left" vertical="top" wrapText="1"/>
    </xf>
    <xf numFmtId="169" fontId="8" fillId="0" borderId="25" xfId="2" applyNumberFormat="1" applyFont="1" applyFill="1" applyBorder="1" applyAlignment="1">
      <alignment horizontal="center" vertical="top" wrapText="1"/>
    </xf>
    <xf numFmtId="169" fontId="8" fillId="0" borderId="2" xfId="2" applyNumberFormat="1" applyFont="1" applyFill="1" applyBorder="1" applyAlignment="1">
      <alignment horizontal="center" vertical="top" wrapText="1"/>
    </xf>
    <xf numFmtId="169" fontId="8" fillId="8" borderId="2" xfId="2" applyNumberFormat="1" applyFont="1" applyFill="1" applyBorder="1" applyAlignment="1">
      <alignment horizontal="center" vertical="top" wrapText="1"/>
    </xf>
    <xf numFmtId="169" fontId="8" fillId="0" borderId="33" xfId="2" applyNumberFormat="1" applyFont="1" applyFill="1" applyBorder="1" applyAlignment="1">
      <alignment horizontal="center" vertical="top" wrapText="1"/>
    </xf>
    <xf numFmtId="166" fontId="29" fillId="0" borderId="40" xfId="0" applyNumberFormat="1" applyFont="1" applyFill="1" applyBorder="1"/>
    <xf numFmtId="0" fontId="8" fillId="0" borderId="40" xfId="0" applyFont="1" applyFill="1" applyBorder="1" applyAlignment="1">
      <alignment horizontal="left" vertical="top" wrapText="1"/>
    </xf>
    <xf numFmtId="41" fontId="8" fillId="0" borderId="0" xfId="4" applyFont="1" applyBorder="1" applyAlignment="1">
      <alignment horizontal="justify"/>
    </xf>
    <xf numFmtId="9" fontId="8" fillId="0" borderId="0" xfId="3" applyFont="1" applyBorder="1" applyAlignment="1">
      <alignment horizontal="center"/>
    </xf>
    <xf numFmtId="165" fontId="11" fillId="0" borderId="0" xfId="3" applyNumberFormat="1" applyFont="1" applyBorder="1" applyAlignment="1">
      <alignment vertical="top"/>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7" fontId="8" fillId="0" borderId="68" xfId="0" applyNumberFormat="1" applyFont="1" applyFill="1" applyBorder="1" applyAlignment="1">
      <alignment horizontal="center"/>
    </xf>
    <xf numFmtId="0" fontId="8" fillId="0" borderId="68" xfId="0" applyFont="1" applyFill="1" applyBorder="1" applyAlignment="1">
      <alignment horizontal="center"/>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48" xfId="3" applyNumberFormat="1" applyFont="1" applyFill="1" applyBorder="1" applyAlignment="1">
      <alignment horizontal="justify" vertical="center"/>
    </xf>
    <xf numFmtId="165" fontId="22" fillId="2" borderId="3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5">
    <cellStyle name="Hipervínculo" xfId="1" builtinId="8"/>
    <cellStyle name="Millares" xfId="2" builtinId="3"/>
    <cellStyle name="Millares [0]" xfId="4" builtinId="6"/>
    <cellStyle name="Normal" xfId="0" builtinId="0"/>
    <cellStyle name="Porcentaje" xfId="3" builtinId="5"/>
  </cellStyles>
  <dxfs count="1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GES'!$F$41:$F$54</c:f>
              <c:numCache>
                <c:formatCode>_-* #,##0_-;\-* #,##0_-;_-* "-"??_-;_-@_-</c:formatCode>
                <c:ptCount val="14"/>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GES'!$G$41:$G$54</c:f>
              <c:numCache>
                <c:formatCode>_-* #,##0_-;\-* #,##0_-;_-* "-"??_-;_-@_-</c:formatCode>
                <c:ptCount val="14"/>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Calendari'!$F$32:$F$46</c:f>
              <c:numCache>
                <c:formatCode>_-* #,##0_-;\-* #,##0_-;_-* "-"??_-;_-@_-</c:formatCode>
                <c:ptCount val="15"/>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Calendari'!$G$32:$G$46</c:f>
              <c:numCache>
                <c:formatCode>_-* #,##0_-;\-* #,##0_-;_-* "-"??_-;_-@_-</c:formatCode>
                <c:ptCount val="15"/>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diciembre 2019</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0.70286932483951803</c:v>
                </c:pt>
                <c:pt idx="1">
                  <c:v>0.73508351729442734</c:v>
                </c:pt>
                <c:pt idx="2">
                  <c:v>0.70453493808138401</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0.11199676655895961</c:v>
                </c:pt>
                <c:pt idx="1">
                  <c:v>0.10184814153996241</c:v>
                </c:pt>
                <c:pt idx="2">
                  <c:v>0.11147203870051542</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0.18513390860152232</c:v>
                </c:pt>
                <c:pt idx="1">
                  <c:v>0.1630683411656102</c:v>
                </c:pt>
                <c:pt idx="2">
                  <c:v>0.1839930232181006</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GrafPorGrupdeDS!$D$44:$Q$44</c:f>
              <c:numCache>
                <c:formatCode>0.0%</c:formatCode>
                <c:ptCount val="14"/>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GrafPorGrupdeDS!$D$45:$Q$45</c:f>
              <c:numCache>
                <c:formatCode>0.0%</c:formatCode>
                <c:ptCount val="14"/>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GrafPorGrupdeDS!$D$46:$Q$46</c:f>
              <c:numCache>
                <c:formatCode>0.0%</c:formatCode>
                <c:ptCount val="14"/>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GrafPorGrupdeDS!$D$47:$Q$47</c:f>
              <c:numCache>
                <c:formatCode>0.0%</c:formatCode>
                <c:ptCount val="14"/>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1B-4472-AE1E-F3D3252DB8F9}"/>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GrafPorGrupdeDS!$D$48:$Q$48</c:f>
              <c:numCache>
                <c:formatCode>0.0%</c:formatCode>
                <c:ptCount val="14"/>
                <c:pt idx="8">
                  <c:v>9.8353512531878674E-3</c:v>
                </c:pt>
                <c:pt idx="9">
                  <c:v>1.4230608767729415E-2</c:v>
                </c:pt>
                <c:pt idx="10">
                  <c:v>1.7511016603664976E-2</c:v>
                </c:pt>
                <c:pt idx="11">
                  <c:v>2.0141145147859266E-2</c:v>
                </c:pt>
                <c:pt idx="12">
                  <c:v>2.2499292888951795E-2</c:v>
                </c:pt>
                <c:pt idx="13">
                  <c:v>2.4522299790021858E-2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0.17675696832968052</c:v>
                </c:pt>
                <c:pt idx="1">
                  <c:v>4.9348040194099149E-2</c:v>
                </c:pt>
                <c:pt idx="2">
                  <c:v>0.16988373752271671</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15,7%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15,6%</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0.15700261583022282</c:v>
                </c:pt>
                <c:pt idx="1">
                  <c:v>0.14054715542656332</c:v>
                </c:pt>
                <c:pt idx="2">
                  <c:v>0.15611490584753737</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0.12416284309052547</c:v>
                </c:pt>
                <c:pt idx="1">
                  <c:v>0.19151879640203262</c:v>
                </c:pt>
                <c:pt idx="2">
                  <c:v>0.12779644255727884</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8.0364637754775148E-2</c:v>
                </c:pt>
                <c:pt idx="1">
                  <c:v>2.2779491978522137E-2</c:v>
                </c:pt>
                <c:pt idx="2">
                  <c:v>7.725813647763026E-2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0.46171293499479599</c:v>
                </c:pt>
                <c:pt idx="1">
                  <c:v>0.59580651599878287</c:v>
                </c:pt>
                <c:pt idx="2">
                  <c:v>0.46894677759483683</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0.28541244930975079</c:v>
                </c:pt>
                <c:pt idx="1">
                  <c:v>7.5991517138120454E-2</c:v>
                </c:pt>
                <c:pt idx="2">
                  <c:v>0.27551930898776</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0.17785848977951557</c:v>
                </c:pt>
                <c:pt idx="1">
                  <c:v>8.6387273817901868E-3</c:v>
                </c:pt>
                <c:pt idx="2">
                  <c:v>0.16986447104750732</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7.511501030900794E-2</c:v>
                </c:pt>
                <c:pt idx="1">
                  <c:v>6.3182206772119914E-2</c:v>
                </c:pt>
                <c:pt idx="2">
                  <c:v>7.4551299229122042E-2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6.7489810428538105E-2</c:v>
                </c:pt>
                <c:pt idx="1">
                  <c:v>0.12028093575979709</c:v>
                </c:pt>
                <c:pt idx="2">
                  <c:v>6.9983687259484131E-2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0.39412424017318753</c:v>
                </c:pt>
                <c:pt idx="1">
                  <c:v>0.73190661294817227</c:v>
                </c:pt>
                <c:pt idx="2">
                  <c:v>0.41008123347612635</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0.79948317777664435</c:v>
                </c:pt>
                <c:pt idx="1">
                  <c:v>5.9268109208372055E-2</c:v>
                </c:pt>
                <c:pt idx="2">
                  <c:v>0.76556338927787138</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0.17411865376877872</c:v>
                </c:pt>
                <c:pt idx="1">
                  <c:v>0.85727392067495611</c:v>
                </c:pt>
                <c:pt idx="2">
                  <c:v>0.20542372056524463</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1.0950595875622651E-2</c:v>
                </c:pt>
                <c:pt idx="1">
                  <c:v>2.3635264097231441E-2</c:v>
                </c:pt>
                <c:pt idx="2">
                  <c:v>1.1531861080188523E-2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5.4943529238423916E-3</c:v>
                </c:pt>
                <c:pt idx="1">
                  <c:v>1.1295485050960957E-2</c:v>
                </c:pt>
                <c:pt idx="2">
                  <c:v>5.7601853597936065E-3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9.9532196551118373E-3</c:v>
                </c:pt>
                <c:pt idx="1">
                  <c:v>4.8527220968479431E-2</c:v>
                </c:pt>
                <c:pt idx="2">
                  <c:v>1.1720843716901847E-2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62</xdr:row>
      <xdr:rowOff>133350</xdr:rowOff>
    </xdr:from>
    <xdr:to>
      <xdr:col>9</xdr:col>
      <xdr:colOff>638175</xdr:colOff>
      <xdr:row>63</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61</xdr:row>
      <xdr:rowOff>0</xdr:rowOff>
    </xdr:from>
    <xdr:to>
      <xdr:col>1</xdr:col>
      <xdr:colOff>190500</xdr:colOff>
      <xdr:row>61</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101</xdr:row>
      <xdr:rowOff>154940</xdr:rowOff>
    </xdr:from>
    <xdr:to>
      <xdr:col>1</xdr:col>
      <xdr:colOff>736600</xdr:colOff>
      <xdr:row>102</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xdr:col>
      <xdr:colOff>466725</xdr:colOff>
      <xdr:row>56</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47</xdr:row>
      <xdr:rowOff>0</xdr:rowOff>
    </xdr:from>
    <xdr:to>
      <xdr:col>1</xdr:col>
      <xdr:colOff>466725</xdr:colOff>
      <xdr:row>47</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192406</xdr:colOff>
      <xdr:row>0</xdr:row>
      <xdr:rowOff>0</xdr:rowOff>
    </xdr:from>
    <xdr:to>
      <xdr:col>10</xdr:col>
      <xdr:colOff>478155</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10</xdr:col>
      <xdr:colOff>515620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3"/>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64" t="s">
        <v>157</v>
      </c>
      <c r="E9" s="465"/>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1"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19" t="s">
        <v>347</v>
      </c>
      <c r="C20" s="4"/>
      <c r="D20" s="4"/>
      <c r="E20" s="4"/>
      <c r="F20" s="4"/>
      <c r="G20" s="4"/>
      <c r="H20" s="4"/>
      <c r="I20" s="4"/>
      <c r="J20" s="4"/>
    </row>
    <row r="21" spans="1:10" x14ac:dyDescent="0.2">
      <c r="A21" s="76"/>
      <c r="B21" s="319" t="s">
        <v>348</v>
      </c>
      <c r="C21" s="4"/>
      <c r="D21" s="4"/>
      <c r="E21" s="4"/>
      <c r="F21" s="4"/>
      <c r="G21" s="4"/>
      <c r="H21" s="4"/>
      <c r="I21" s="4"/>
      <c r="J21" s="4"/>
    </row>
    <row r="22" spans="1:10" x14ac:dyDescent="0.2">
      <c r="A22" s="76"/>
      <c r="B22" s="319" t="s">
        <v>369</v>
      </c>
      <c r="C22" s="4"/>
      <c r="D22" s="4"/>
      <c r="E22" s="4"/>
      <c r="F22" s="4"/>
      <c r="G22" s="4"/>
      <c r="H22" s="4"/>
      <c r="I22" s="4"/>
      <c r="J22" s="4"/>
    </row>
    <row r="23" spans="1:10" x14ac:dyDescent="0.2">
      <c r="A23" s="76"/>
      <c r="B23" s="319" t="s">
        <v>379</v>
      </c>
      <c r="C23" s="4"/>
      <c r="D23" s="4"/>
      <c r="E23" s="4"/>
      <c r="F23" s="4"/>
      <c r="G23" s="4"/>
      <c r="H23" s="4"/>
      <c r="I23" s="4"/>
      <c r="J23" s="4"/>
    </row>
    <row r="24" spans="1:10" x14ac:dyDescent="0.2">
      <c r="A24" s="76"/>
      <c r="B24" s="319" t="s">
        <v>392</v>
      </c>
      <c r="C24" s="4"/>
      <c r="D24" s="4"/>
      <c r="E24" s="4"/>
      <c r="F24" s="4"/>
      <c r="G24" s="4"/>
      <c r="H24" s="4"/>
      <c r="I24" s="4"/>
      <c r="J24" s="4"/>
    </row>
    <row r="25" spans="1:10" x14ac:dyDescent="0.2">
      <c r="A25" s="76"/>
      <c r="B25" s="319" t="s">
        <v>439</v>
      </c>
      <c r="C25" s="4"/>
      <c r="D25" s="4"/>
      <c r="E25" s="4"/>
      <c r="F25" s="4"/>
      <c r="G25" s="4"/>
      <c r="H25" s="4"/>
      <c r="I25" s="4"/>
      <c r="J25" s="4"/>
    </row>
    <row r="26" spans="1:10" x14ac:dyDescent="0.2">
      <c r="A26" s="76"/>
      <c r="B26" s="319" t="s">
        <v>463</v>
      </c>
      <c r="C26" s="4"/>
      <c r="D26" s="4"/>
      <c r="E26" s="4"/>
      <c r="F26" s="4"/>
      <c r="G26" s="4"/>
      <c r="H26" s="4"/>
      <c r="I26" s="4"/>
      <c r="J26" s="4"/>
    </row>
    <row r="27" spans="1:10" x14ac:dyDescent="0.2">
      <c r="A27" s="76"/>
      <c r="B27" s="319" t="s">
        <v>467</v>
      </c>
      <c r="C27" s="4"/>
      <c r="D27" s="4"/>
      <c r="E27" s="4"/>
      <c r="F27" s="4"/>
      <c r="G27" s="4"/>
      <c r="H27" s="4"/>
      <c r="I27" s="4"/>
      <c r="J27" s="4"/>
    </row>
    <row r="28" spans="1:10" x14ac:dyDescent="0.2">
      <c r="A28" s="76"/>
      <c r="B28" s="80"/>
      <c r="C28" s="4"/>
      <c r="D28" s="4"/>
      <c r="E28" s="4"/>
      <c r="F28" s="4"/>
      <c r="G28" s="4"/>
      <c r="H28" s="4"/>
      <c r="I28" s="4"/>
      <c r="J28" s="4"/>
    </row>
    <row r="29" spans="1:10" x14ac:dyDescent="0.2">
      <c r="A29" s="76"/>
      <c r="B29" s="81" t="s">
        <v>329</v>
      </c>
      <c r="G29" s="79"/>
      <c r="H29" s="79"/>
      <c r="I29" s="79"/>
      <c r="J29" s="79"/>
    </row>
    <row r="30" spans="1:10" s="83" customFormat="1" ht="45" customHeight="1" x14ac:dyDescent="0.2">
      <c r="A30" s="82"/>
      <c r="B30" s="322" t="s">
        <v>495</v>
      </c>
      <c r="C30" s="2"/>
      <c r="D30" s="2"/>
      <c r="E30" s="2"/>
      <c r="F30" s="2"/>
      <c r="G30" s="2"/>
      <c r="H30" s="2"/>
      <c r="I30" s="2"/>
      <c r="J30" s="2"/>
    </row>
    <row r="31" spans="1:10" s="83" customFormat="1" ht="31.5" x14ac:dyDescent="0.2">
      <c r="A31" s="84"/>
      <c r="B31" s="5" t="s">
        <v>346</v>
      </c>
      <c r="C31" s="2"/>
      <c r="D31" s="2"/>
      <c r="E31" s="2"/>
      <c r="F31" s="2"/>
      <c r="G31" s="2"/>
      <c r="H31" s="2"/>
      <c r="I31" s="2"/>
      <c r="J31" s="2"/>
    </row>
    <row r="32" spans="1:10" s="83" customFormat="1" x14ac:dyDescent="0.2">
      <c r="A32" s="84"/>
      <c r="B32" s="5"/>
      <c r="C32" s="2"/>
      <c r="D32" s="2"/>
      <c r="E32" s="2"/>
      <c r="F32" s="2"/>
      <c r="G32" s="2"/>
      <c r="H32" s="2"/>
      <c r="I32" s="2"/>
      <c r="J32" s="2"/>
    </row>
    <row r="33" spans="1:10" s="83" customFormat="1" hidden="1" x14ac:dyDescent="0.2">
      <c r="A33" s="85"/>
      <c r="B33" s="86" t="s">
        <v>96</v>
      </c>
      <c r="C33" s="6"/>
      <c r="D33" s="2"/>
      <c r="E33" s="2"/>
      <c r="F33" s="2"/>
      <c r="G33" s="2"/>
      <c r="H33" s="2"/>
      <c r="I33" s="2"/>
      <c r="J33" s="2"/>
    </row>
    <row r="34" spans="1:10" s="83" customFormat="1" ht="21" hidden="1" x14ac:dyDescent="0.2">
      <c r="A34" s="85"/>
      <c r="B34" s="16" t="s">
        <v>326</v>
      </c>
      <c r="C34" s="6"/>
      <c r="D34" s="2"/>
      <c r="E34" s="2"/>
      <c r="F34" s="2"/>
      <c r="G34" s="2"/>
      <c r="H34" s="2"/>
      <c r="I34" s="2"/>
      <c r="J34" s="2"/>
    </row>
    <row r="35" spans="1:10" ht="13.5" thickBot="1" x14ac:dyDescent="0.25">
      <c r="A35" s="76"/>
      <c r="B35" s="80"/>
      <c r="C35" s="7"/>
      <c r="D35" s="4"/>
      <c r="E35" s="4"/>
      <c r="F35" s="4"/>
      <c r="G35" s="4"/>
      <c r="H35" s="4"/>
      <c r="I35" s="4"/>
      <c r="J35" s="4"/>
    </row>
    <row r="36" spans="1:10" ht="13.5" thickBot="1" x14ac:dyDescent="0.25">
      <c r="A36" s="76"/>
      <c r="B36" s="99" t="s">
        <v>93</v>
      </c>
      <c r="C36" s="7"/>
      <c r="D36" s="4"/>
      <c r="E36" s="4"/>
      <c r="F36" s="4"/>
      <c r="G36" s="4"/>
      <c r="H36" s="4"/>
      <c r="I36" s="4"/>
      <c r="J36" s="4"/>
    </row>
    <row r="37" spans="1:10" x14ac:dyDescent="0.2">
      <c r="A37" s="76"/>
      <c r="B37" s="301" t="s">
        <v>475</v>
      </c>
      <c r="C37" s="7"/>
      <c r="D37" s="4"/>
      <c r="E37" s="4"/>
      <c r="F37" s="4"/>
      <c r="G37" s="4"/>
      <c r="H37" s="4"/>
      <c r="I37" s="4"/>
      <c r="J37" s="4"/>
    </row>
    <row r="38" spans="1:10" ht="42" x14ac:dyDescent="0.2">
      <c r="A38" s="76"/>
      <c r="B38" s="9" t="s">
        <v>448</v>
      </c>
      <c r="C38" s="7"/>
      <c r="D38" s="4"/>
      <c r="E38" s="4"/>
      <c r="F38" s="4"/>
      <c r="G38" s="4"/>
      <c r="H38" s="4"/>
      <c r="I38" s="4"/>
      <c r="J38" s="4"/>
    </row>
    <row r="39" spans="1:10" ht="13.5" thickBot="1" x14ac:dyDescent="0.25">
      <c r="A39" s="76"/>
      <c r="B39" s="88"/>
      <c r="C39" s="7"/>
      <c r="D39" s="4"/>
      <c r="E39" s="4"/>
      <c r="F39" s="4"/>
      <c r="G39" s="4"/>
      <c r="H39" s="4"/>
      <c r="I39" s="4"/>
      <c r="J39" s="4"/>
    </row>
    <row r="40" spans="1:10" ht="13.5" thickBot="1" x14ac:dyDescent="0.25">
      <c r="A40" s="76"/>
      <c r="B40" s="99" t="s">
        <v>76</v>
      </c>
      <c r="C40" s="7"/>
      <c r="D40" s="4"/>
      <c r="E40" s="4"/>
      <c r="F40" s="4"/>
      <c r="G40" s="4"/>
      <c r="H40" s="4"/>
      <c r="I40" s="4"/>
      <c r="J40" s="4"/>
    </row>
    <row r="41" spans="1:10" hidden="1" x14ac:dyDescent="0.2">
      <c r="A41" s="76"/>
      <c r="B41" s="87" t="s">
        <v>94</v>
      </c>
      <c r="C41" s="7"/>
      <c r="D41" s="4"/>
      <c r="E41" s="4"/>
      <c r="F41" s="4"/>
      <c r="G41" s="4"/>
      <c r="H41" s="4"/>
      <c r="I41" s="4"/>
      <c r="J41" s="4"/>
    </row>
    <row r="42" spans="1:10" s="71" customFormat="1" ht="19.5" hidden="1" customHeight="1" x14ac:dyDescent="0.2">
      <c r="A42" s="89"/>
      <c r="B42" s="321" t="s">
        <v>386</v>
      </c>
      <c r="C42" s="10"/>
      <c r="D42" s="3"/>
      <c r="E42" s="3"/>
      <c r="F42" s="3"/>
      <c r="G42" s="3"/>
      <c r="H42" s="3"/>
      <c r="I42" s="3"/>
      <c r="J42" s="3"/>
    </row>
    <row r="43" spans="1:10" s="71" customFormat="1" x14ac:dyDescent="0.2">
      <c r="A43" s="89"/>
      <c r="B43" s="300" t="s">
        <v>298</v>
      </c>
      <c r="C43" s="10"/>
      <c r="D43" s="3"/>
      <c r="E43" s="3"/>
      <c r="F43" s="3"/>
      <c r="G43" s="3"/>
      <c r="H43" s="3"/>
      <c r="I43" s="3"/>
      <c r="J43" s="3"/>
    </row>
    <row r="44" spans="1:10" s="71" customFormat="1" ht="12.6" customHeight="1" x14ac:dyDescent="0.2">
      <c r="A44" s="89"/>
      <c r="B44" s="15" t="s">
        <v>331</v>
      </c>
      <c r="C44" s="10"/>
      <c r="D44" s="3"/>
      <c r="E44" s="3"/>
      <c r="F44" s="3"/>
      <c r="G44" s="3"/>
      <c r="H44" s="3"/>
      <c r="I44" s="3"/>
      <c r="J44" s="3"/>
    </row>
    <row r="45" spans="1:10" s="71" customFormat="1" x14ac:dyDescent="0.2">
      <c r="A45" s="89"/>
      <c r="B45" s="300" t="s">
        <v>299</v>
      </c>
      <c r="C45" s="10"/>
      <c r="D45" s="3"/>
      <c r="E45" s="3"/>
      <c r="F45" s="3"/>
      <c r="G45" s="3"/>
      <c r="H45" s="3"/>
      <c r="I45" s="3"/>
      <c r="J45" s="3"/>
    </row>
    <row r="46" spans="1:10" x14ac:dyDescent="0.2">
      <c r="A46" s="76"/>
      <c r="B46" s="15" t="s">
        <v>316</v>
      </c>
      <c r="C46" s="7"/>
      <c r="D46" s="4"/>
      <c r="E46" s="4"/>
      <c r="F46" s="4"/>
      <c r="G46" s="4"/>
      <c r="H46" s="4"/>
      <c r="I46" s="4"/>
      <c r="J46" s="4"/>
    </row>
    <row r="47" spans="1:10" s="71" customFormat="1" x14ac:dyDescent="0.2">
      <c r="A47" s="89"/>
      <c r="B47" s="300" t="s">
        <v>450</v>
      </c>
      <c r="C47" s="10"/>
      <c r="D47" s="3"/>
      <c r="E47" s="3"/>
      <c r="F47" s="3"/>
      <c r="G47" s="3"/>
      <c r="H47" s="3"/>
      <c r="I47" s="3"/>
      <c r="J47" s="3"/>
    </row>
    <row r="48" spans="1:10" x14ac:dyDescent="0.2">
      <c r="A48" s="76"/>
      <c r="B48" s="15" t="s">
        <v>296</v>
      </c>
      <c r="C48" s="7"/>
      <c r="D48" s="4"/>
      <c r="E48" s="4"/>
      <c r="F48" s="4"/>
      <c r="G48" s="4"/>
      <c r="H48" s="4"/>
      <c r="I48" s="4"/>
      <c r="J48" s="4"/>
    </row>
    <row r="49" spans="1:10" x14ac:dyDescent="0.2">
      <c r="A49" s="76"/>
      <c r="B49" s="87" t="s">
        <v>451</v>
      </c>
      <c r="C49" s="7"/>
      <c r="D49" s="4"/>
      <c r="E49" s="4"/>
      <c r="F49" s="4"/>
      <c r="G49" s="4"/>
      <c r="H49" s="4"/>
      <c r="I49" s="4"/>
      <c r="J49" s="4"/>
    </row>
    <row r="50" spans="1:10" ht="21" x14ac:dyDescent="0.2">
      <c r="A50" s="295"/>
      <c r="B50" s="321" t="s">
        <v>480</v>
      </c>
      <c r="C50" s="7"/>
      <c r="D50" s="4"/>
      <c r="E50" s="4"/>
      <c r="F50" s="4"/>
      <c r="G50" s="4"/>
      <c r="H50" s="4"/>
      <c r="I50" s="4"/>
      <c r="J50" s="4"/>
    </row>
    <row r="51" spans="1:10" x14ac:dyDescent="0.2">
      <c r="A51" s="295"/>
      <c r="B51" s="297" t="s">
        <v>292</v>
      </c>
      <c r="C51" s="7"/>
      <c r="D51" s="4"/>
      <c r="E51" s="4"/>
      <c r="F51" s="4"/>
      <c r="G51" s="4"/>
      <c r="H51" s="4"/>
      <c r="I51" s="4"/>
      <c r="J51" s="4"/>
    </row>
    <row r="52" spans="1:10" ht="21" x14ac:dyDescent="0.2">
      <c r="A52" s="295"/>
      <c r="B52" s="321" t="s">
        <v>481</v>
      </c>
      <c r="C52" s="7"/>
      <c r="D52" s="4"/>
      <c r="E52" s="4"/>
      <c r="F52" s="4"/>
      <c r="G52" s="4"/>
      <c r="H52" s="4"/>
      <c r="I52" s="4"/>
      <c r="J52" s="4"/>
    </row>
    <row r="53" spans="1:10" x14ac:dyDescent="0.2">
      <c r="A53" s="295"/>
      <c r="B53" s="297" t="s">
        <v>293</v>
      </c>
      <c r="C53" s="7"/>
      <c r="D53" s="4"/>
      <c r="E53" s="4"/>
      <c r="F53" s="4"/>
      <c r="G53" s="4"/>
      <c r="H53" s="4"/>
      <c r="I53" s="4"/>
      <c r="J53" s="4"/>
    </row>
    <row r="54" spans="1:10" ht="21" x14ac:dyDescent="0.2">
      <c r="A54" s="295"/>
      <c r="B54" s="321" t="s">
        <v>482</v>
      </c>
      <c r="C54" s="7"/>
      <c r="D54" s="4"/>
      <c r="E54" s="4"/>
      <c r="F54" s="4"/>
      <c r="G54" s="4"/>
      <c r="H54" s="4"/>
      <c r="I54" s="4"/>
      <c r="J54" s="4"/>
    </row>
    <row r="55" spans="1:10" x14ac:dyDescent="0.2">
      <c r="A55" s="295"/>
      <c r="B55" s="297" t="s">
        <v>294</v>
      </c>
      <c r="C55" s="7"/>
      <c r="D55" s="4"/>
      <c r="E55" s="4"/>
      <c r="F55" s="4"/>
      <c r="G55" s="4"/>
      <c r="H55" s="4"/>
      <c r="I55" s="4"/>
      <c r="J55" s="4"/>
    </row>
    <row r="56" spans="1:10" ht="21" x14ac:dyDescent="0.2">
      <c r="A56" s="295"/>
      <c r="B56" s="321" t="s">
        <v>483</v>
      </c>
      <c r="C56" s="7"/>
      <c r="D56" s="4"/>
      <c r="E56" s="4"/>
      <c r="F56" s="4"/>
      <c r="G56" s="4"/>
      <c r="H56" s="4"/>
      <c r="I56" s="4"/>
      <c r="J56" s="4"/>
    </row>
    <row r="57" spans="1:10" x14ac:dyDescent="0.2">
      <c r="A57" s="296"/>
      <c r="B57" s="17"/>
      <c r="C57" s="7"/>
      <c r="D57" s="4"/>
      <c r="E57" s="4"/>
      <c r="F57" s="4"/>
      <c r="G57" s="4"/>
      <c r="H57" s="4"/>
      <c r="I57" s="4"/>
      <c r="J57" s="4"/>
    </row>
    <row r="58" spans="1:10" x14ac:dyDescent="0.2">
      <c r="A58" s="296"/>
      <c r="B58" s="17"/>
      <c r="C58" s="7"/>
      <c r="D58" s="4"/>
      <c r="E58" s="4"/>
      <c r="F58" s="4"/>
      <c r="G58" s="4"/>
      <c r="H58" s="4"/>
      <c r="I58" s="4"/>
      <c r="J58" s="4"/>
    </row>
    <row r="59" spans="1:10" ht="13.5" thickBot="1" x14ac:dyDescent="0.25">
      <c r="A59" s="76"/>
      <c r="B59" s="17"/>
      <c r="C59" s="7"/>
      <c r="D59" s="4"/>
      <c r="E59" s="4"/>
      <c r="F59" s="4"/>
      <c r="G59" s="4"/>
      <c r="H59" s="4"/>
      <c r="I59" s="4"/>
      <c r="J59" s="4"/>
    </row>
    <row r="60" spans="1:10" ht="13.5" thickBot="1" x14ac:dyDescent="0.25">
      <c r="A60" s="90"/>
      <c r="B60" s="91"/>
      <c r="C60" s="92"/>
      <c r="D60" s="464" t="s">
        <v>156</v>
      </c>
      <c r="E60" s="465"/>
      <c r="F60" s="79"/>
      <c r="G60" s="79"/>
      <c r="H60" s="79"/>
      <c r="I60" s="79"/>
      <c r="J60" s="79"/>
    </row>
    <row r="61" spans="1:10" x14ac:dyDescent="0.2">
      <c r="A61" s="90"/>
      <c r="B61" s="76"/>
      <c r="C61" s="93"/>
      <c r="D61" s="93"/>
      <c r="E61" s="93"/>
      <c r="F61" s="93"/>
      <c r="G61" s="93"/>
      <c r="H61" s="93"/>
      <c r="I61" s="93"/>
      <c r="J61" s="93"/>
    </row>
    <row r="62" spans="1:10" x14ac:dyDescent="0.2">
      <c r="A62" s="90"/>
      <c r="B62" s="89"/>
      <c r="C62" s="94"/>
      <c r="D62" s="94"/>
      <c r="E62" s="94"/>
      <c r="F62" s="94"/>
      <c r="G62" s="94"/>
      <c r="H62" s="94"/>
      <c r="I62" s="94"/>
      <c r="J62" s="94"/>
    </row>
    <row r="63" spans="1:10" x14ac:dyDescent="0.2">
      <c r="D63" s="90"/>
      <c r="E63" s="90"/>
      <c r="F63" s="90"/>
      <c r="G63" s="90"/>
      <c r="H63" s="90"/>
      <c r="I63" s="90"/>
    </row>
  </sheetData>
  <mergeCells count="2">
    <mergeCell ref="D60:E60"/>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1" location="'Gráficos Casos Acumulados'!A1" display="Gráficos de Casos GES acumulados"/>
    <hyperlink ref="B49" location="'Gráfico Tipo Atención'!A1" display="Gráfico de Casos GES por tipo de atención"/>
    <hyperlink ref="D9" location="Indice!A1" display="Volver al Indice"/>
    <hyperlink ref="D9:E9" location="Indice!A33" display="Ir al Final"/>
    <hyperlink ref="B17" location="'Año 2009'!A1" display="Año 2009"/>
    <hyperlink ref="B33" location="'Casos PS y Region'!A1" display="Casos GES por Problema de Salud y Región en Isapres"/>
    <hyperlink ref="B29" location="'TODOS LOS AÑOS'!A1" display="Total de Casos GES acumulados"/>
    <hyperlink ref="B18" location="'Año 2010'!A1" display="Año 2010"/>
    <hyperlink ref="B43" location="'Gráfico Casos por Año GES'!A1" display="Gráfico de Número de Casos entre Junio y Julio de cada año"/>
    <hyperlink ref="B45" location="'Gráfico Casos por Año Calendari'!A1" display="Gráfico de Número de Casos entre Enero y Diciembre de cada año"/>
    <hyperlink ref="B19" location="'Año 2011'!A1" display="Año 2011"/>
    <hyperlink ref="B51" location="ProbSalModAmbFre!A1" display="Gráfico de Casos GES por modalidad de atención ambulatoria"/>
    <hyperlink ref="D60" location="Indice!A1" display="Volver al Indice"/>
    <hyperlink ref="B53" location="ProbSalModHosFre!A1" display="Gráfico de Casos GES por modalidad de atención hospitalaria"/>
    <hyperlink ref="B55" location="ProbSalModMixFre!A1" display="Gráfico de Casos GES por modalidad de atención mixta"/>
    <hyperlink ref="B47"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7" location="'Tasas de Uso'!A1" display="Tasas de usos de Casos GES entre enero y marzo 2016 (*)"/>
    <hyperlink ref="B25" location="'Año 2017'!DATOSAÑO" display="Año 2017 (*)"/>
    <hyperlink ref="B26" location="'Año 2018'!DATOSAÑO" display="Año 2018 (*)"/>
    <hyperlink ref="B27" location="'Año 2019'!DATOSAÑO" display="Año 2019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90" t="s">
        <v>181</v>
      </c>
      <c r="B1" s="490"/>
      <c r="C1" s="490"/>
      <c r="D1" s="490"/>
      <c r="E1" s="234"/>
      <c r="F1" s="234"/>
      <c r="G1" s="234"/>
      <c r="H1" s="234"/>
      <c r="I1" s="234"/>
      <c r="J1" s="234"/>
      <c r="K1" s="234"/>
      <c r="L1" s="234"/>
      <c r="M1" s="234"/>
    </row>
    <row r="2" spans="1:19" ht="30" customHeight="1" thickBot="1" x14ac:dyDescent="0.25">
      <c r="A2" s="482"/>
      <c r="B2" s="476" t="s">
        <v>0</v>
      </c>
      <c r="C2" s="486" t="s">
        <v>339</v>
      </c>
      <c r="D2" s="485"/>
      <c r="E2" s="486" t="s">
        <v>338</v>
      </c>
      <c r="F2" s="485"/>
      <c r="G2" s="486" t="s">
        <v>336</v>
      </c>
      <c r="H2" s="485"/>
      <c r="I2" s="486" t="s">
        <v>337</v>
      </c>
      <c r="J2" s="485"/>
      <c r="K2" s="486" t="s">
        <v>363</v>
      </c>
      <c r="L2" s="485"/>
      <c r="M2" s="235"/>
    </row>
    <row r="3" spans="1:19" ht="13.5" thickBot="1" x14ac:dyDescent="0.25">
      <c r="A3" s="483"/>
      <c r="B3" s="477"/>
      <c r="C3" s="100" t="s">
        <v>54</v>
      </c>
      <c r="D3" s="236" t="s">
        <v>55</v>
      </c>
      <c r="E3" s="100" t="s">
        <v>54</v>
      </c>
      <c r="F3" s="173" t="s">
        <v>55</v>
      </c>
      <c r="G3" s="100" t="s">
        <v>54</v>
      </c>
      <c r="H3" s="123" t="s">
        <v>55</v>
      </c>
      <c r="I3" s="100" t="s">
        <v>54</v>
      </c>
      <c r="J3" s="123" t="s">
        <v>55</v>
      </c>
      <c r="K3" s="493" t="s">
        <v>54</v>
      </c>
      <c r="L3" s="494" t="s">
        <v>55</v>
      </c>
      <c r="M3" s="237"/>
      <c r="S3" s="191"/>
    </row>
    <row r="4" spans="1:19" ht="14.25" customHeight="1" thickBot="1" x14ac:dyDescent="0.25">
      <c r="A4" s="484"/>
      <c r="B4" s="478"/>
      <c r="C4" s="102">
        <v>41364</v>
      </c>
      <c r="D4" s="102">
        <v>41363</v>
      </c>
      <c r="E4" s="102">
        <v>41455</v>
      </c>
      <c r="F4" s="238">
        <v>41455</v>
      </c>
      <c r="G4" s="102">
        <v>41546</v>
      </c>
      <c r="H4" s="238">
        <v>41547</v>
      </c>
      <c r="I4" s="102">
        <v>41637</v>
      </c>
      <c r="J4" s="238">
        <v>41639</v>
      </c>
      <c r="K4" s="493"/>
      <c r="L4" s="494"/>
      <c r="M4" s="237"/>
    </row>
    <row r="5" spans="1:19" ht="13.5" thickBot="1" x14ac:dyDescent="0.25">
      <c r="A5" s="125">
        <v>1</v>
      </c>
      <c r="B5" s="175" t="s">
        <v>1</v>
      </c>
      <c r="C5" s="369">
        <v>27243</v>
      </c>
      <c r="D5" s="107">
        <v>2450</v>
      </c>
      <c r="E5" s="365">
        <v>28076</v>
      </c>
      <c r="F5" s="364">
        <v>2500</v>
      </c>
      <c r="G5" s="365">
        <v>29199</v>
      </c>
      <c r="H5" s="362">
        <v>2567</v>
      </c>
      <c r="I5" s="365">
        <v>30286</v>
      </c>
      <c r="J5" s="362">
        <v>2648</v>
      </c>
      <c r="K5" s="365">
        <f>$I5-'Año 2012'!$I5</f>
        <v>3881</v>
      </c>
      <c r="L5" s="364">
        <f>$J5-'Año 2012'!$J5</f>
        <v>259</v>
      </c>
      <c r="M5" s="242"/>
      <c r="O5" s="467" t="s">
        <v>67</v>
      </c>
      <c r="P5" s="468"/>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66"/>
      <c r="Q16" s="466"/>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38" t="s">
        <v>58</v>
      </c>
      <c r="D22" s="112">
        <v>4469</v>
      </c>
      <c r="E22" s="338" t="s">
        <v>58</v>
      </c>
      <c r="F22" s="112">
        <v>4663</v>
      </c>
      <c r="G22" s="338" t="s">
        <v>58</v>
      </c>
      <c r="H22" s="112">
        <v>4924</v>
      </c>
      <c r="I22" s="338" t="s">
        <v>58</v>
      </c>
      <c r="J22" s="246">
        <v>5210</v>
      </c>
      <c r="K22" s="336">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67" t="s">
        <v>67</v>
      </c>
      <c r="P90" s="468"/>
    </row>
    <row r="91" spans="1:16" x14ac:dyDescent="0.2">
      <c r="B91" s="122" t="s">
        <v>163</v>
      </c>
    </row>
    <row r="92" spans="1:16" x14ac:dyDescent="0.2">
      <c r="B92" s="254" t="s">
        <v>220</v>
      </c>
    </row>
    <row r="93" spans="1:16" ht="39.6" customHeight="1" x14ac:dyDescent="0.2">
      <c r="B93" s="495" t="s">
        <v>346</v>
      </c>
      <c r="C93" s="495"/>
      <c r="D93" s="495"/>
      <c r="E93" s="312"/>
      <c r="F93" s="312"/>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90" t="s">
        <v>181</v>
      </c>
      <c r="B1" s="490"/>
      <c r="C1" s="490"/>
      <c r="D1" s="490"/>
      <c r="E1" s="234"/>
      <c r="F1" s="234"/>
      <c r="G1" s="234"/>
      <c r="H1" s="234"/>
      <c r="I1" s="234"/>
      <c r="J1" s="234"/>
      <c r="K1" s="234"/>
      <c r="L1" s="234"/>
      <c r="M1" s="234"/>
    </row>
    <row r="2" spans="1:19" ht="30" customHeight="1" thickBot="1" x14ac:dyDescent="0.25">
      <c r="A2" s="482"/>
      <c r="B2" s="476" t="s">
        <v>0</v>
      </c>
      <c r="C2" s="486" t="s">
        <v>365</v>
      </c>
      <c r="D2" s="485"/>
      <c r="E2" s="486" t="s">
        <v>366</v>
      </c>
      <c r="F2" s="485"/>
      <c r="G2" s="486" t="s">
        <v>367</v>
      </c>
      <c r="H2" s="485"/>
      <c r="I2" s="486" t="s">
        <v>368</v>
      </c>
      <c r="J2" s="485"/>
      <c r="K2" s="486" t="s">
        <v>378</v>
      </c>
      <c r="L2" s="485"/>
      <c r="M2" s="235"/>
    </row>
    <row r="3" spans="1:19" ht="13.5" thickBot="1" x14ac:dyDescent="0.25">
      <c r="A3" s="483"/>
      <c r="B3" s="477"/>
      <c r="C3" s="100" t="s">
        <v>54</v>
      </c>
      <c r="D3" s="236" t="s">
        <v>55</v>
      </c>
      <c r="E3" s="100" t="s">
        <v>54</v>
      </c>
      <c r="F3" s="173" t="s">
        <v>55</v>
      </c>
      <c r="G3" s="100" t="s">
        <v>54</v>
      </c>
      <c r="H3" s="123" t="s">
        <v>55</v>
      </c>
      <c r="I3" s="100" t="s">
        <v>54</v>
      </c>
      <c r="J3" s="123" t="s">
        <v>55</v>
      </c>
      <c r="K3" s="493" t="s">
        <v>54</v>
      </c>
      <c r="L3" s="494" t="s">
        <v>55</v>
      </c>
      <c r="M3" s="237"/>
      <c r="S3" s="191"/>
    </row>
    <row r="4" spans="1:19" ht="14.25" customHeight="1" thickBot="1" x14ac:dyDescent="0.25">
      <c r="A4" s="484"/>
      <c r="B4" s="478"/>
      <c r="C4" s="102">
        <v>41728</v>
      </c>
      <c r="D4" s="174">
        <v>41729</v>
      </c>
      <c r="E4" s="102">
        <v>41820</v>
      </c>
      <c r="F4" s="238">
        <v>41820</v>
      </c>
      <c r="G4" s="102">
        <v>41912</v>
      </c>
      <c r="H4" s="238">
        <v>41912</v>
      </c>
      <c r="I4" s="102">
        <v>42004</v>
      </c>
      <c r="J4" s="238">
        <v>42004</v>
      </c>
      <c r="K4" s="493"/>
      <c r="L4" s="494"/>
      <c r="M4" s="237"/>
    </row>
    <row r="5" spans="1:19" ht="13.5" thickBot="1" x14ac:dyDescent="0.25">
      <c r="A5" s="125">
        <v>1</v>
      </c>
      <c r="B5" s="175" t="s">
        <v>1</v>
      </c>
      <c r="C5" s="106">
        <v>31247</v>
      </c>
      <c r="D5" s="366">
        <v>2727</v>
      </c>
      <c r="E5" s="365">
        <v>32300</v>
      </c>
      <c r="F5" s="364">
        <v>2817</v>
      </c>
      <c r="G5" s="365">
        <v>33381</v>
      </c>
      <c r="H5" s="362">
        <v>2953</v>
      </c>
      <c r="I5" s="365">
        <v>34399</v>
      </c>
      <c r="J5" s="362">
        <v>3027</v>
      </c>
      <c r="K5" s="365">
        <f>$I5-'Año 2013'!$I5</f>
        <v>4113</v>
      </c>
      <c r="L5" s="364">
        <f>$J5-'Año 2013'!$J5</f>
        <v>379</v>
      </c>
      <c r="M5" s="242"/>
      <c r="O5" s="467" t="s">
        <v>67</v>
      </c>
      <c r="P5" s="468"/>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66"/>
      <c r="Q16" s="466"/>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36">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67" t="s">
        <v>67</v>
      </c>
      <c r="P90" s="468"/>
    </row>
    <row r="91" spans="1:16" x14ac:dyDescent="0.2">
      <c r="B91" s="122" t="s">
        <v>163</v>
      </c>
    </row>
    <row r="92" spans="1:16" ht="25.5" x14ac:dyDescent="0.2">
      <c r="B92" s="122" t="s">
        <v>370</v>
      </c>
    </row>
    <row r="93" spans="1:16" x14ac:dyDescent="0.2">
      <c r="B93" s="254" t="s">
        <v>220</v>
      </c>
    </row>
    <row r="94" spans="1:16" ht="39.6" customHeight="1" x14ac:dyDescent="0.2">
      <c r="B94" s="495" t="s">
        <v>346</v>
      </c>
      <c r="C94" s="495"/>
      <c r="D94" s="495"/>
      <c r="E94" s="312"/>
      <c r="F94" s="312"/>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90" t="s">
        <v>181</v>
      </c>
      <c r="B1" s="490"/>
      <c r="C1" s="490"/>
      <c r="D1" s="490"/>
      <c r="E1" s="234"/>
      <c r="F1" s="234"/>
      <c r="G1" s="234"/>
      <c r="H1" s="234"/>
      <c r="I1" s="234"/>
      <c r="J1" s="234"/>
      <c r="K1" s="234"/>
      <c r="L1" s="234"/>
      <c r="M1" s="234"/>
    </row>
    <row r="2" spans="1:19" ht="30" customHeight="1" thickBot="1" x14ac:dyDescent="0.25">
      <c r="A2" s="482"/>
      <c r="B2" s="476" t="s">
        <v>0</v>
      </c>
      <c r="C2" s="486" t="s">
        <v>380</v>
      </c>
      <c r="D2" s="485"/>
      <c r="E2" s="486" t="s">
        <v>382</v>
      </c>
      <c r="F2" s="485"/>
      <c r="G2" s="486" t="s">
        <v>387</v>
      </c>
      <c r="H2" s="485"/>
      <c r="I2" s="486" t="s">
        <v>389</v>
      </c>
      <c r="J2" s="485"/>
      <c r="K2" s="486" t="s">
        <v>391</v>
      </c>
      <c r="L2" s="485"/>
      <c r="M2" s="235"/>
    </row>
    <row r="3" spans="1:19" ht="13.5" thickBot="1" x14ac:dyDescent="0.25">
      <c r="A3" s="483"/>
      <c r="B3" s="477"/>
      <c r="C3" s="100" t="s">
        <v>54</v>
      </c>
      <c r="D3" s="236" t="s">
        <v>55</v>
      </c>
      <c r="E3" s="100" t="s">
        <v>54</v>
      </c>
      <c r="F3" s="236" t="s">
        <v>55</v>
      </c>
      <c r="G3" s="100" t="s">
        <v>54</v>
      </c>
      <c r="H3" s="236" t="s">
        <v>55</v>
      </c>
      <c r="I3" s="100" t="s">
        <v>54</v>
      </c>
      <c r="J3" s="236" t="s">
        <v>55</v>
      </c>
      <c r="K3" s="493" t="s">
        <v>54</v>
      </c>
      <c r="L3" s="494" t="s">
        <v>55</v>
      </c>
      <c r="M3" s="237"/>
      <c r="S3" s="191"/>
    </row>
    <row r="4" spans="1:19" ht="14.25" customHeight="1" thickBot="1" x14ac:dyDescent="0.25">
      <c r="A4" s="484"/>
      <c r="B4" s="478"/>
      <c r="C4" s="102">
        <v>42094</v>
      </c>
      <c r="D4" s="174">
        <v>42094</v>
      </c>
      <c r="E4" s="102">
        <v>42185</v>
      </c>
      <c r="F4" s="174">
        <v>42185</v>
      </c>
      <c r="G4" s="102">
        <v>42277</v>
      </c>
      <c r="H4" s="174">
        <v>42277</v>
      </c>
      <c r="I4" s="102">
        <v>42369</v>
      </c>
      <c r="J4" s="174">
        <v>42369</v>
      </c>
      <c r="K4" s="493"/>
      <c r="L4" s="494"/>
      <c r="M4" s="237"/>
    </row>
    <row r="5" spans="1:19" ht="13.5" thickBot="1" x14ac:dyDescent="0.25">
      <c r="A5" s="125">
        <v>1</v>
      </c>
      <c r="B5" s="175" t="s">
        <v>1</v>
      </c>
      <c r="C5" s="106">
        <v>35500</v>
      </c>
      <c r="D5" s="366">
        <v>3106</v>
      </c>
      <c r="E5" s="365">
        <v>36572</v>
      </c>
      <c r="F5" s="364">
        <v>3196</v>
      </c>
      <c r="G5" s="365">
        <v>37774</v>
      </c>
      <c r="H5" s="362">
        <v>3301</v>
      </c>
      <c r="I5" s="365">
        <v>38878</v>
      </c>
      <c r="J5" s="362">
        <v>3410</v>
      </c>
      <c r="K5" s="365">
        <f>$I5-'Año 2014'!$I5</f>
        <v>4479</v>
      </c>
      <c r="L5" s="364">
        <f>$J5-'Año 2014'!$J5</f>
        <v>383</v>
      </c>
      <c r="M5" s="242"/>
      <c r="O5" s="467" t="s">
        <v>67</v>
      </c>
      <c r="P5" s="468"/>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66"/>
      <c r="Q16" s="466"/>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96" t="s">
        <v>160</v>
      </c>
      <c r="C90" s="496"/>
      <c r="D90" s="496"/>
      <c r="E90" s="496"/>
      <c r="F90" s="496"/>
      <c r="G90" s="496"/>
      <c r="H90" s="496"/>
      <c r="I90" s="496"/>
      <c r="J90" s="496"/>
      <c r="K90" s="496"/>
      <c r="L90" s="496"/>
      <c r="O90" s="467" t="s">
        <v>67</v>
      </c>
      <c r="P90" s="468"/>
    </row>
    <row r="91" spans="1:16" x14ac:dyDescent="0.2">
      <c r="B91" s="496" t="s">
        <v>163</v>
      </c>
      <c r="C91" s="496"/>
      <c r="D91" s="496"/>
      <c r="E91" s="496"/>
      <c r="F91" s="496"/>
      <c r="G91" s="496"/>
      <c r="H91" s="496"/>
      <c r="I91" s="496"/>
      <c r="J91" s="496"/>
      <c r="K91" s="496"/>
      <c r="L91" s="496"/>
    </row>
    <row r="92" spans="1:16" x14ac:dyDescent="0.2">
      <c r="B92" s="496" t="s">
        <v>370</v>
      </c>
      <c r="C92" s="496"/>
      <c r="D92" s="496"/>
      <c r="E92" s="496"/>
      <c r="F92" s="496"/>
      <c r="G92" s="496"/>
      <c r="H92" s="496"/>
      <c r="I92" s="496"/>
      <c r="J92" s="496"/>
      <c r="K92" s="496"/>
      <c r="L92" s="496"/>
    </row>
    <row r="93" spans="1:16" x14ac:dyDescent="0.2">
      <c r="B93" s="254" t="s">
        <v>220</v>
      </c>
    </row>
    <row r="94" spans="1:16" x14ac:dyDescent="0.2">
      <c r="B94" s="496" t="s">
        <v>346</v>
      </c>
      <c r="C94" s="496"/>
      <c r="D94" s="496"/>
      <c r="E94" s="312"/>
      <c r="F94" s="312"/>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3" customWidth="1"/>
    <col min="14" max="14" width="13.140625" style="343" bestFit="1" customWidth="1"/>
    <col min="15" max="16384" width="11.42578125" style="122"/>
  </cols>
  <sheetData>
    <row r="1" spans="1:19" ht="15.75" thickBot="1" x14ac:dyDescent="0.25">
      <c r="A1" s="490" t="s">
        <v>407</v>
      </c>
      <c r="B1" s="490"/>
      <c r="C1" s="490"/>
      <c r="D1" s="490"/>
      <c r="E1" s="234"/>
      <c r="F1" s="234"/>
      <c r="G1" s="234"/>
      <c r="H1" s="234"/>
      <c r="I1" s="234"/>
      <c r="J1" s="234"/>
      <c r="K1" s="234"/>
      <c r="L1" s="234"/>
      <c r="M1" s="342"/>
    </row>
    <row r="2" spans="1:19" ht="30" customHeight="1" thickBot="1" x14ac:dyDescent="0.25">
      <c r="A2" s="482"/>
      <c r="B2" s="476" t="s">
        <v>0</v>
      </c>
      <c r="C2" s="486" t="s">
        <v>408</v>
      </c>
      <c r="D2" s="485"/>
      <c r="E2" s="486" t="s">
        <v>409</v>
      </c>
      <c r="F2" s="485"/>
      <c r="G2" s="486" t="s">
        <v>410</v>
      </c>
      <c r="H2" s="485"/>
      <c r="I2" s="486" t="s">
        <v>411</v>
      </c>
      <c r="J2" s="485"/>
      <c r="K2" s="486" t="s">
        <v>412</v>
      </c>
      <c r="L2" s="485"/>
      <c r="M2" s="237"/>
    </row>
    <row r="3" spans="1:19" ht="13.5" thickBot="1" x14ac:dyDescent="0.25">
      <c r="A3" s="483"/>
      <c r="B3" s="477"/>
      <c r="C3" s="100" t="s">
        <v>54</v>
      </c>
      <c r="D3" s="236" t="s">
        <v>55</v>
      </c>
      <c r="E3" s="100" t="s">
        <v>54</v>
      </c>
      <c r="F3" s="236" t="s">
        <v>55</v>
      </c>
      <c r="G3" s="100" t="s">
        <v>54</v>
      </c>
      <c r="H3" s="236" t="s">
        <v>55</v>
      </c>
      <c r="I3" s="100" t="s">
        <v>54</v>
      </c>
      <c r="J3" s="236" t="s">
        <v>55</v>
      </c>
      <c r="K3" s="493" t="s">
        <v>54</v>
      </c>
      <c r="L3" s="494" t="s">
        <v>55</v>
      </c>
      <c r="M3" s="237"/>
      <c r="S3" s="191"/>
    </row>
    <row r="4" spans="1:19" ht="14.25" customHeight="1" thickBot="1" x14ac:dyDescent="0.25">
      <c r="A4" s="484"/>
      <c r="B4" s="478"/>
      <c r="C4" s="102">
        <v>42461</v>
      </c>
      <c r="D4" s="174">
        <v>42461</v>
      </c>
      <c r="E4" s="102">
        <v>42552</v>
      </c>
      <c r="F4" s="174">
        <v>42552</v>
      </c>
      <c r="G4" s="102">
        <v>42643</v>
      </c>
      <c r="H4" s="174">
        <v>42643</v>
      </c>
      <c r="I4" s="102">
        <v>42734</v>
      </c>
      <c r="J4" s="174">
        <v>42734</v>
      </c>
      <c r="K4" s="493"/>
      <c r="L4" s="494"/>
      <c r="M4" s="237"/>
    </row>
    <row r="5" spans="1:19" ht="13.5" thickBot="1" x14ac:dyDescent="0.25">
      <c r="A5" s="125">
        <v>1</v>
      </c>
      <c r="B5" s="347" t="s">
        <v>1</v>
      </c>
      <c r="C5" s="106">
        <v>39939</v>
      </c>
      <c r="D5" s="366">
        <v>3480</v>
      </c>
      <c r="E5" s="365">
        <v>41160</v>
      </c>
      <c r="F5" s="364">
        <v>3588</v>
      </c>
      <c r="G5" s="365">
        <v>42339</v>
      </c>
      <c r="H5" s="362">
        <v>3703</v>
      </c>
      <c r="I5" s="239">
        <v>43385</v>
      </c>
      <c r="J5" s="362">
        <v>3813</v>
      </c>
      <c r="K5" s="239">
        <f>$I5-'Año 2015'!$I5</f>
        <v>4507</v>
      </c>
      <c r="L5" s="240">
        <f>$J5-'Año 2015'!$J5</f>
        <v>403</v>
      </c>
      <c r="M5" s="344"/>
      <c r="N5" s="345"/>
      <c r="O5" s="467" t="s">
        <v>67</v>
      </c>
      <c r="P5" s="468"/>
    </row>
    <row r="6" spans="1:19" x14ac:dyDescent="0.2">
      <c r="A6" s="125">
        <v>2</v>
      </c>
      <c r="B6" s="348" t="s">
        <v>2</v>
      </c>
      <c r="C6" s="110">
        <v>74172</v>
      </c>
      <c r="D6" s="246">
        <v>3936</v>
      </c>
      <c r="E6" s="110">
        <v>75845</v>
      </c>
      <c r="F6" s="112">
        <v>4049</v>
      </c>
      <c r="G6" s="110">
        <v>77421</v>
      </c>
      <c r="H6" s="246">
        <v>4154</v>
      </c>
      <c r="I6" s="203">
        <v>78760</v>
      </c>
      <c r="J6" s="246">
        <v>4250</v>
      </c>
      <c r="K6" s="203">
        <f>$I6-'Año 2015'!$I6</f>
        <v>6271</v>
      </c>
      <c r="L6" s="201">
        <f>$J6-'Año 2015'!$J6</f>
        <v>411</v>
      </c>
      <c r="M6" s="344"/>
      <c r="N6" s="345"/>
    </row>
    <row r="7" spans="1:19" x14ac:dyDescent="0.2">
      <c r="A7" s="125">
        <v>3</v>
      </c>
      <c r="B7" s="348" t="s">
        <v>3</v>
      </c>
      <c r="C7" s="209">
        <v>3037937</v>
      </c>
      <c r="D7" s="111">
        <v>14739</v>
      </c>
      <c r="E7" s="110">
        <v>3228000</v>
      </c>
      <c r="F7" s="112">
        <v>15162</v>
      </c>
      <c r="G7" s="110">
        <v>3391019</v>
      </c>
      <c r="H7" s="246">
        <v>15566</v>
      </c>
      <c r="I7" s="203">
        <v>3522843</v>
      </c>
      <c r="J7" s="246">
        <v>15920</v>
      </c>
      <c r="K7" s="203">
        <f>$I7-'Año 2015'!$I7</f>
        <v>645507</v>
      </c>
      <c r="L7" s="201">
        <f>$J7-'Año 2015'!$J7</f>
        <v>1543</v>
      </c>
      <c r="M7" s="344"/>
      <c r="N7" s="345"/>
    </row>
    <row r="8" spans="1:19" x14ac:dyDescent="0.2">
      <c r="A8" s="125">
        <v>4</v>
      </c>
      <c r="B8" s="348" t="s">
        <v>4</v>
      </c>
      <c r="C8" s="209">
        <v>157720</v>
      </c>
      <c r="D8" s="111">
        <v>9398</v>
      </c>
      <c r="E8" s="110">
        <v>162300</v>
      </c>
      <c r="F8" s="112">
        <v>9785</v>
      </c>
      <c r="G8" s="110">
        <v>166673</v>
      </c>
      <c r="H8" s="246">
        <v>10184</v>
      </c>
      <c r="I8" s="203">
        <v>170917</v>
      </c>
      <c r="J8" s="246">
        <v>10570</v>
      </c>
      <c r="K8" s="203">
        <f>$I8-'Año 2015'!$I8</f>
        <v>17670</v>
      </c>
      <c r="L8" s="201">
        <f>$J8-'Año 2015'!$J8</f>
        <v>1554</v>
      </c>
      <c r="M8" s="344"/>
      <c r="N8" s="345"/>
    </row>
    <row r="9" spans="1:19" x14ac:dyDescent="0.2">
      <c r="A9" s="125">
        <v>5</v>
      </c>
      <c r="B9" s="348" t="s">
        <v>5</v>
      </c>
      <c r="C9" s="209">
        <v>870326</v>
      </c>
      <c r="D9" s="111">
        <v>10931</v>
      </c>
      <c r="E9" s="110">
        <v>894045</v>
      </c>
      <c r="F9" s="112">
        <v>11272</v>
      </c>
      <c r="G9" s="110">
        <v>917606</v>
      </c>
      <c r="H9" s="246">
        <v>11649</v>
      </c>
      <c r="I9" s="203">
        <v>936859</v>
      </c>
      <c r="J9" s="246">
        <v>11974</v>
      </c>
      <c r="K9" s="203">
        <f>$I9-'Año 2015'!$I9</f>
        <v>89730</v>
      </c>
      <c r="L9" s="201">
        <f>$J9-'Año 2015'!$J9</f>
        <v>1324</v>
      </c>
      <c r="M9" s="344"/>
      <c r="N9" s="345"/>
    </row>
    <row r="10" spans="1:19" x14ac:dyDescent="0.2">
      <c r="A10" s="125">
        <v>6</v>
      </c>
      <c r="B10" s="348" t="s">
        <v>6</v>
      </c>
      <c r="C10" s="209">
        <v>10520</v>
      </c>
      <c r="D10" s="111">
        <v>6807</v>
      </c>
      <c r="E10" s="110">
        <v>10742</v>
      </c>
      <c r="F10" s="112">
        <v>6910</v>
      </c>
      <c r="G10" s="110">
        <v>10966</v>
      </c>
      <c r="H10" s="246">
        <v>7025</v>
      </c>
      <c r="I10" s="203">
        <v>11164</v>
      </c>
      <c r="J10" s="246">
        <v>7106</v>
      </c>
      <c r="K10" s="203">
        <f>$I10-'Año 2015'!$I10</f>
        <v>863</v>
      </c>
      <c r="L10" s="201">
        <f>$J10-'Año 2015'!$J10</f>
        <v>387</v>
      </c>
      <c r="M10" s="344"/>
      <c r="N10" s="345"/>
    </row>
    <row r="11" spans="1:19" x14ac:dyDescent="0.2">
      <c r="A11" s="125">
        <v>7</v>
      </c>
      <c r="B11" s="348"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44"/>
      <c r="N11" s="345"/>
    </row>
    <row r="12" spans="1:19" x14ac:dyDescent="0.2">
      <c r="A12" s="125">
        <v>8</v>
      </c>
      <c r="B12" s="348" t="s">
        <v>8</v>
      </c>
      <c r="C12" s="209">
        <v>113334</v>
      </c>
      <c r="D12" s="111">
        <v>25194</v>
      </c>
      <c r="E12" s="110">
        <v>116639</v>
      </c>
      <c r="F12" s="112">
        <v>25987</v>
      </c>
      <c r="G12" s="110">
        <v>120079</v>
      </c>
      <c r="H12" s="246">
        <v>26748</v>
      </c>
      <c r="I12" s="203">
        <v>123369</v>
      </c>
      <c r="J12" s="246">
        <v>27585</v>
      </c>
      <c r="K12" s="203">
        <f>$I12-'Año 2015'!$I12</f>
        <v>13131</v>
      </c>
      <c r="L12" s="201">
        <f>$J12-'Año 2015'!$J12</f>
        <v>3085</v>
      </c>
      <c r="M12" s="344"/>
      <c r="N12" s="345"/>
    </row>
    <row r="13" spans="1:19" x14ac:dyDescent="0.2">
      <c r="A13" s="125">
        <v>9</v>
      </c>
      <c r="B13" s="348" t="s">
        <v>9</v>
      </c>
      <c r="C13" s="209">
        <v>8834</v>
      </c>
      <c r="D13" s="111">
        <v>343</v>
      </c>
      <c r="E13" s="110">
        <v>9033</v>
      </c>
      <c r="F13" s="112">
        <v>349</v>
      </c>
      <c r="G13" s="110">
        <v>9244</v>
      </c>
      <c r="H13" s="246">
        <v>362</v>
      </c>
      <c r="I13" s="203">
        <v>9427</v>
      </c>
      <c r="J13" s="246">
        <v>371</v>
      </c>
      <c r="K13" s="203">
        <f>$I13-'Año 2015'!$I13</f>
        <v>818</v>
      </c>
      <c r="L13" s="201">
        <f>$J13-'Año 2015'!$J13</f>
        <v>35</v>
      </c>
      <c r="M13" s="344"/>
      <c r="N13" s="345"/>
    </row>
    <row r="14" spans="1:19" x14ac:dyDescent="0.2">
      <c r="A14" s="125">
        <v>10</v>
      </c>
      <c r="B14" s="348" t="s">
        <v>10</v>
      </c>
      <c r="C14" s="209">
        <v>6817</v>
      </c>
      <c r="D14" s="111">
        <v>1589</v>
      </c>
      <c r="E14" s="110">
        <v>7009</v>
      </c>
      <c r="F14" s="112">
        <v>1632</v>
      </c>
      <c r="G14" s="110">
        <v>7204</v>
      </c>
      <c r="H14" s="246">
        <v>1662</v>
      </c>
      <c r="I14" s="203">
        <v>7380</v>
      </c>
      <c r="J14" s="246">
        <v>1701</v>
      </c>
      <c r="K14" s="203">
        <f>$I14-'Año 2015'!$I14</f>
        <v>740</v>
      </c>
      <c r="L14" s="201">
        <f>$J14-'Año 2015'!$J14</f>
        <v>145</v>
      </c>
      <c r="M14" s="344"/>
      <c r="N14" s="345"/>
    </row>
    <row r="15" spans="1:19" x14ac:dyDescent="0.2">
      <c r="A15" s="125">
        <v>11</v>
      </c>
      <c r="B15" s="348" t="s">
        <v>11</v>
      </c>
      <c r="C15" s="209">
        <v>599537</v>
      </c>
      <c r="D15" s="111">
        <v>21053</v>
      </c>
      <c r="E15" s="110">
        <v>616235</v>
      </c>
      <c r="F15" s="112">
        <v>21660</v>
      </c>
      <c r="G15" s="110">
        <v>632183</v>
      </c>
      <c r="H15" s="246">
        <v>22211</v>
      </c>
      <c r="I15" s="203">
        <v>646554</v>
      </c>
      <c r="J15" s="246">
        <v>22727</v>
      </c>
      <c r="K15" s="203">
        <f>$I15-'Año 2015'!$I15</f>
        <v>63351</v>
      </c>
      <c r="L15" s="201">
        <f>$J15-'Año 2015'!$J15</f>
        <v>2254</v>
      </c>
      <c r="M15" s="344"/>
      <c r="N15" s="345"/>
    </row>
    <row r="16" spans="1:19" ht="15" x14ac:dyDescent="0.2">
      <c r="A16" s="125">
        <v>12</v>
      </c>
      <c r="B16" s="348" t="s">
        <v>12</v>
      </c>
      <c r="C16" s="209">
        <v>24433</v>
      </c>
      <c r="D16" s="111">
        <v>1835</v>
      </c>
      <c r="E16" s="110">
        <v>25238</v>
      </c>
      <c r="F16" s="112">
        <v>1896</v>
      </c>
      <c r="G16" s="110">
        <v>26031</v>
      </c>
      <c r="H16" s="246">
        <v>1978</v>
      </c>
      <c r="I16" s="203">
        <v>26681</v>
      </c>
      <c r="J16" s="246">
        <v>2054</v>
      </c>
      <c r="K16" s="203">
        <f>$I16-'Año 2015'!$I16</f>
        <v>3026</v>
      </c>
      <c r="L16" s="201">
        <f>$J16-'Año 2015'!$J16</f>
        <v>289</v>
      </c>
      <c r="M16" s="344"/>
      <c r="N16" s="345"/>
      <c r="P16" s="466"/>
      <c r="Q16" s="466"/>
    </row>
    <row r="17" spans="1:14" x14ac:dyDescent="0.2">
      <c r="A17" s="125">
        <v>13</v>
      </c>
      <c r="B17" s="348" t="s">
        <v>13</v>
      </c>
      <c r="C17" s="209">
        <v>4103</v>
      </c>
      <c r="D17" s="111">
        <v>517</v>
      </c>
      <c r="E17" s="110">
        <v>4185</v>
      </c>
      <c r="F17" s="112">
        <v>545</v>
      </c>
      <c r="G17" s="110">
        <v>4287</v>
      </c>
      <c r="H17" s="246">
        <v>564</v>
      </c>
      <c r="I17" s="203">
        <v>4374</v>
      </c>
      <c r="J17" s="246">
        <v>578</v>
      </c>
      <c r="K17" s="203">
        <f>$I17-'Año 2015'!$I17</f>
        <v>375</v>
      </c>
      <c r="L17" s="201">
        <f>$J17-'Año 2015'!$J17</f>
        <v>77</v>
      </c>
      <c r="M17" s="344"/>
      <c r="N17" s="345"/>
    </row>
    <row r="18" spans="1:14" x14ac:dyDescent="0.2">
      <c r="A18" s="125">
        <v>14</v>
      </c>
      <c r="B18" s="348" t="s">
        <v>14</v>
      </c>
      <c r="C18" s="209">
        <v>11677</v>
      </c>
      <c r="D18" s="111">
        <v>1337</v>
      </c>
      <c r="E18" s="110">
        <v>11937</v>
      </c>
      <c r="F18" s="112">
        <v>1369</v>
      </c>
      <c r="G18" s="110">
        <v>12184</v>
      </c>
      <c r="H18" s="246">
        <v>1408</v>
      </c>
      <c r="I18" s="203">
        <v>12390</v>
      </c>
      <c r="J18" s="246">
        <v>1450</v>
      </c>
      <c r="K18" s="203">
        <f>$I18-'Año 2015'!$I18</f>
        <v>985</v>
      </c>
      <c r="L18" s="201">
        <f>$J18-'Año 2015'!$J18</f>
        <v>145</v>
      </c>
      <c r="M18" s="344"/>
      <c r="N18" s="345"/>
    </row>
    <row r="19" spans="1:14" x14ac:dyDescent="0.2">
      <c r="A19" s="125">
        <v>15</v>
      </c>
      <c r="B19" s="348" t="s">
        <v>15</v>
      </c>
      <c r="C19" s="209">
        <v>27774</v>
      </c>
      <c r="D19" s="111">
        <v>2726</v>
      </c>
      <c r="E19" s="110">
        <v>28480</v>
      </c>
      <c r="F19" s="112">
        <v>2789</v>
      </c>
      <c r="G19" s="110">
        <v>29222</v>
      </c>
      <c r="H19" s="246">
        <v>2874</v>
      </c>
      <c r="I19" s="203">
        <v>29754</v>
      </c>
      <c r="J19" s="246">
        <v>2953</v>
      </c>
      <c r="K19" s="203">
        <f>$I19-'Año 2015'!$I19</f>
        <v>2622</v>
      </c>
      <c r="L19" s="201">
        <f>$J19-'Año 2015'!$J19</f>
        <v>300</v>
      </c>
      <c r="M19" s="344"/>
      <c r="N19" s="345"/>
    </row>
    <row r="20" spans="1:14" x14ac:dyDescent="0.2">
      <c r="A20" s="125">
        <v>16</v>
      </c>
      <c r="B20" s="348" t="s">
        <v>16</v>
      </c>
      <c r="C20" s="209">
        <v>16850</v>
      </c>
      <c r="D20" s="111">
        <v>2870</v>
      </c>
      <c r="E20" s="110">
        <v>17144</v>
      </c>
      <c r="F20" s="112">
        <v>2948</v>
      </c>
      <c r="G20" s="110">
        <v>17472</v>
      </c>
      <c r="H20" s="246">
        <v>3039</v>
      </c>
      <c r="I20" s="203">
        <v>17714</v>
      </c>
      <c r="J20" s="246">
        <v>3113</v>
      </c>
      <c r="K20" s="203">
        <f>$I20-'Año 2015'!$I20</f>
        <v>1194</v>
      </c>
      <c r="L20" s="201">
        <f>$J20-'Año 2015'!$J20</f>
        <v>308</v>
      </c>
      <c r="M20" s="344"/>
      <c r="N20" s="345"/>
    </row>
    <row r="21" spans="1:14" x14ac:dyDescent="0.2">
      <c r="A21" s="125">
        <v>17</v>
      </c>
      <c r="B21" s="348" t="s">
        <v>17</v>
      </c>
      <c r="C21" s="209">
        <v>18306</v>
      </c>
      <c r="D21" s="111">
        <v>3151</v>
      </c>
      <c r="E21" s="110">
        <v>18917</v>
      </c>
      <c r="F21" s="112">
        <v>3244</v>
      </c>
      <c r="G21" s="110">
        <v>19489</v>
      </c>
      <c r="H21" s="246">
        <v>3343</v>
      </c>
      <c r="I21" s="203">
        <v>19943</v>
      </c>
      <c r="J21" s="246">
        <v>3423</v>
      </c>
      <c r="K21" s="203">
        <f>$I21-'Año 2015'!$I21</f>
        <v>2140</v>
      </c>
      <c r="L21" s="201">
        <f>$J21-'Año 2015'!$J21</f>
        <v>365</v>
      </c>
      <c r="M21" s="344"/>
      <c r="N21" s="345"/>
    </row>
    <row r="22" spans="1:14" s="150" customFormat="1" x14ac:dyDescent="0.2">
      <c r="A22" s="125">
        <v>18</v>
      </c>
      <c r="B22" s="348" t="s">
        <v>18</v>
      </c>
      <c r="C22" s="209">
        <v>129604</v>
      </c>
      <c r="D22" s="111">
        <v>8008</v>
      </c>
      <c r="E22" s="110">
        <v>145469</v>
      </c>
      <c r="F22" s="112">
        <v>8375</v>
      </c>
      <c r="G22" s="110">
        <v>163046</v>
      </c>
      <c r="H22" s="246">
        <v>8719</v>
      </c>
      <c r="I22" s="110">
        <v>177104</v>
      </c>
      <c r="J22" s="246">
        <v>9059</v>
      </c>
      <c r="K22" s="110">
        <f>$I22-'Año 2015'!$I22</f>
        <v>60004</v>
      </c>
      <c r="L22" s="112">
        <f>$J22-'Año 2015'!$J22</f>
        <v>1424</v>
      </c>
      <c r="M22" s="344"/>
      <c r="N22" s="345"/>
    </row>
    <row r="23" spans="1:14" x14ac:dyDescent="0.2">
      <c r="A23" s="125">
        <v>19</v>
      </c>
      <c r="B23" s="348"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44"/>
      <c r="N23" s="345"/>
    </row>
    <row r="24" spans="1:14" x14ac:dyDescent="0.2">
      <c r="A24" s="125">
        <v>20</v>
      </c>
      <c r="B24" s="348" t="s">
        <v>20</v>
      </c>
      <c r="C24" s="209">
        <v>260305</v>
      </c>
      <c r="D24" s="111">
        <v>1029</v>
      </c>
      <c r="E24" s="110">
        <v>268624</v>
      </c>
      <c r="F24" s="112">
        <v>1083</v>
      </c>
      <c r="G24" s="110">
        <v>283085</v>
      </c>
      <c r="H24" s="246">
        <v>1192</v>
      </c>
      <c r="I24" s="203">
        <v>289086</v>
      </c>
      <c r="J24" s="246">
        <v>1242</v>
      </c>
      <c r="K24" s="203">
        <f>$I24-'Año 2015'!$I24</f>
        <v>33099</v>
      </c>
      <c r="L24" s="201">
        <f>$J24-'Año 2015'!$J24</f>
        <v>235</v>
      </c>
      <c r="M24" s="344"/>
      <c r="N24" s="345"/>
    </row>
    <row r="25" spans="1:14" x14ac:dyDescent="0.2">
      <c r="A25" s="125">
        <v>21</v>
      </c>
      <c r="B25" s="348"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44"/>
      <c r="N25" s="345"/>
    </row>
    <row r="26" spans="1:14" x14ac:dyDescent="0.2">
      <c r="A26" s="125">
        <v>22</v>
      </c>
      <c r="B26" s="348" t="s">
        <v>22</v>
      </c>
      <c r="C26" s="209">
        <v>12893</v>
      </c>
      <c r="D26" s="111">
        <v>2348</v>
      </c>
      <c r="E26" s="110">
        <v>13585</v>
      </c>
      <c r="F26" s="112">
        <v>2406</v>
      </c>
      <c r="G26" s="110">
        <v>14356</v>
      </c>
      <c r="H26" s="246">
        <v>2503</v>
      </c>
      <c r="I26" s="203">
        <v>14938</v>
      </c>
      <c r="J26" s="246">
        <v>2602</v>
      </c>
      <c r="K26" s="203">
        <f>$I26-'Año 2015'!$I26</f>
        <v>2653</v>
      </c>
      <c r="L26" s="201">
        <f>$J26-'Año 2015'!$J26</f>
        <v>346</v>
      </c>
      <c r="M26" s="344"/>
      <c r="N26" s="345"/>
    </row>
    <row r="27" spans="1:14" x14ac:dyDescent="0.2">
      <c r="A27" s="125">
        <v>23</v>
      </c>
      <c r="B27" s="348"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44"/>
      <c r="N27" s="345"/>
    </row>
    <row r="28" spans="1:14" x14ac:dyDescent="0.2">
      <c r="A28" s="125">
        <v>24</v>
      </c>
      <c r="B28" s="348" t="s">
        <v>413</v>
      </c>
      <c r="C28" s="209">
        <v>210208</v>
      </c>
      <c r="D28" s="111">
        <v>6265</v>
      </c>
      <c r="E28" s="110">
        <v>214339</v>
      </c>
      <c r="F28" s="112">
        <v>6468</v>
      </c>
      <c r="G28" s="110">
        <v>200962</v>
      </c>
      <c r="H28" s="246">
        <v>6673</v>
      </c>
      <c r="I28" s="203">
        <v>204220</v>
      </c>
      <c r="J28" s="246">
        <v>6841</v>
      </c>
      <c r="K28" s="203">
        <f>$I28-'Año 2015'!$I28</f>
        <v>-1739</v>
      </c>
      <c r="L28" s="244">
        <f>$J28-'Año 2015'!$J28</f>
        <v>789</v>
      </c>
      <c r="M28" s="344"/>
      <c r="N28" s="345"/>
    </row>
    <row r="29" spans="1:14" x14ac:dyDescent="0.2">
      <c r="A29" s="125">
        <v>25</v>
      </c>
      <c r="B29" s="348" t="s">
        <v>25</v>
      </c>
      <c r="C29" s="209">
        <v>53337</v>
      </c>
      <c r="D29" s="111">
        <v>5665</v>
      </c>
      <c r="E29" s="110">
        <v>54923</v>
      </c>
      <c r="F29" s="112">
        <v>5835</v>
      </c>
      <c r="G29" s="110">
        <v>56514</v>
      </c>
      <c r="H29" s="246">
        <v>6031</v>
      </c>
      <c r="I29" s="203">
        <v>57957</v>
      </c>
      <c r="J29" s="246">
        <v>6209</v>
      </c>
      <c r="K29" s="203">
        <f>$I29-'Año 2015'!$I29</f>
        <v>6285</v>
      </c>
      <c r="L29" s="201">
        <f>$J29-'Año 2015'!$J29</f>
        <v>707</v>
      </c>
      <c r="M29" s="344"/>
      <c r="N29" s="345"/>
    </row>
    <row r="30" spans="1:14" ht="25.5" x14ac:dyDescent="0.2">
      <c r="A30" s="125">
        <v>26</v>
      </c>
      <c r="B30" s="348"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44"/>
      <c r="N30" s="345"/>
    </row>
    <row r="31" spans="1:14" x14ac:dyDescent="0.2">
      <c r="A31" s="125">
        <v>27</v>
      </c>
      <c r="B31" s="348" t="s">
        <v>27</v>
      </c>
      <c r="C31" s="209">
        <v>133856</v>
      </c>
      <c r="D31" s="111">
        <v>1387</v>
      </c>
      <c r="E31" s="110">
        <v>137896</v>
      </c>
      <c r="F31" s="112">
        <v>1432</v>
      </c>
      <c r="G31" s="110">
        <v>141415</v>
      </c>
      <c r="H31" s="246">
        <v>1471</v>
      </c>
      <c r="I31" s="203">
        <v>144234</v>
      </c>
      <c r="J31" s="246">
        <v>1522</v>
      </c>
      <c r="K31" s="203">
        <f>$I31-'Año 2015'!$I31</f>
        <v>14042</v>
      </c>
      <c r="L31" s="201">
        <f>$J31-'Año 2015'!$J31</f>
        <v>179</v>
      </c>
      <c r="M31" s="344"/>
      <c r="N31" s="345"/>
    </row>
    <row r="32" spans="1:14" x14ac:dyDescent="0.2">
      <c r="A32" s="125">
        <v>28</v>
      </c>
      <c r="B32" s="348" t="s">
        <v>28</v>
      </c>
      <c r="C32" s="209">
        <v>37669</v>
      </c>
      <c r="D32" s="111">
        <v>5309</v>
      </c>
      <c r="E32" s="110">
        <v>38725</v>
      </c>
      <c r="F32" s="112">
        <v>5444</v>
      </c>
      <c r="G32" s="110">
        <v>39732</v>
      </c>
      <c r="H32" s="246">
        <v>5597</v>
      </c>
      <c r="I32" s="203">
        <v>40581</v>
      </c>
      <c r="J32" s="246">
        <v>5743</v>
      </c>
      <c r="K32" s="203">
        <f>$I32-'Año 2015'!$I32</f>
        <v>3958</v>
      </c>
      <c r="L32" s="201">
        <f>$J32-'Año 2015'!$J32</f>
        <v>563</v>
      </c>
      <c r="M32" s="344"/>
      <c r="N32" s="345"/>
    </row>
    <row r="33" spans="1:14" x14ac:dyDescent="0.2">
      <c r="A33" s="125">
        <v>29</v>
      </c>
      <c r="B33" s="348"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44"/>
      <c r="N33" s="345"/>
    </row>
    <row r="34" spans="1:14" x14ac:dyDescent="0.2">
      <c r="A34" s="125">
        <v>30</v>
      </c>
      <c r="B34" s="348" t="s">
        <v>30</v>
      </c>
      <c r="C34" s="209">
        <v>89496</v>
      </c>
      <c r="D34" s="111">
        <v>4956</v>
      </c>
      <c r="E34" s="110">
        <v>91798</v>
      </c>
      <c r="F34" s="112">
        <v>5106</v>
      </c>
      <c r="G34" s="110">
        <v>93953</v>
      </c>
      <c r="H34" s="246">
        <v>5239</v>
      </c>
      <c r="I34" s="203">
        <v>95665</v>
      </c>
      <c r="J34" s="246">
        <v>5389</v>
      </c>
      <c r="K34" s="203">
        <f>$I34-'Año 2015'!$I34</f>
        <v>8423</v>
      </c>
      <c r="L34" s="201">
        <f>$J34-'Año 2015'!$J34</f>
        <v>582</v>
      </c>
      <c r="M34" s="344"/>
      <c r="N34" s="345"/>
    </row>
    <row r="35" spans="1:14" x14ac:dyDescent="0.2">
      <c r="A35" s="125">
        <v>31</v>
      </c>
      <c r="B35" s="348" t="s">
        <v>31</v>
      </c>
      <c r="C35" s="209">
        <v>267081</v>
      </c>
      <c r="D35" s="111">
        <v>5284</v>
      </c>
      <c r="E35" s="110">
        <v>274073</v>
      </c>
      <c r="F35" s="112">
        <v>5444</v>
      </c>
      <c r="G35" s="110">
        <v>280891</v>
      </c>
      <c r="H35" s="246">
        <v>5618</v>
      </c>
      <c r="I35" s="203">
        <v>287812</v>
      </c>
      <c r="J35" s="246">
        <v>5765</v>
      </c>
      <c r="K35" s="203">
        <f>$I35-'Año 2015'!$I35</f>
        <v>27559</v>
      </c>
      <c r="L35" s="201">
        <f>$J35-'Año 2015'!$J35</f>
        <v>601</v>
      </c>
      <c r="M35" s="344"/>
      <c r="N35" s="345"/>
    </row>
    <row r="36" spans="1:14" x14ac:dyDescent="0.2">
      <c r="A36" s="125">
        <v>32</v>
      </c>
      <c r="B36" s="348" t="s">
        <v>32</v>
      </c>
      <c r="C36" s="209">
        <v>20732</v>
      </c>
      <c r="D36" s="111">
        <v>1811</v>
      </c>
      <c r="E36" s="110">
        <v>21323</v>
      </c>
      <c r="F36" s="112">
        <v>1866</v>
      </c>
      <c r="G36" s="110">
        <v>21856</v>
      </c>
      <c r="H36" s="246">
        <v>1922</v>
      </c>
      <c r="I36" s="203">
        <v>22394</v>
      </c>
      <c r="J36" s="246">
        <v>1971</v>
      </c>
      <c r="K36" s="203">
        <f>$I36-'Año 2015'!$I36</f>
        <v>2349</v>
      </c>
      <c r="L36" s="201">
        <f>$J36-'Año 2015'!$J36</f>
        <v>223</v>
      </c>
      <c r="M36" s="344"/>
      <c r="N36" s="345"/>
    </row>
    <row r="37" spans="1:14" x14ac:dyDescent="0.2">
      <c r="A37" s="125">
        <v>33</v>
      </c>
      <c r="B37" s="348" t="s">
        <v>33</v>
      </c>
      <c r="C37" s="209">
        <v>5243</v>
      </c>
      <c r="D37" s="111">
        <v>355</v>
      </c>
      <c r="E37" s="110">
        <v>5399</v>
      </c>
      <c r="F37" s="112">
        <v>358</v>
      </c>
      <c r="G37" s="110">
        <v>5553</v>
      </c>
      <c r="H37" s="246">
        <v>370</v>
      </c>
      <c r="I37" s="203">
        <v>5682</v>
      </c>
      <c r="J37" s="246">
        <v>378</v>
      </c>
      <c r="K37" s="203">
        <f>$I37-'Año 2015'!$I37</f>
        <v>562</v>
      </c>
      <c r="L37" s="201">
        <f>$J37-'Año 2015'!$J37</f>
        <v>42</v>
      </c>
      <c r="M37" s="344"/>
      <c r="N37" s="345"/>
    </row>
    <row r="38" spans="1:14" ht="15.75" customHeight="1" x14ac:dyDescent="0.2">
      <c r="A38" s="125">
        <v>34</v>
      </c>
      <c r="B38" s="348"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44"/>
      <c r="N38" s="345"/>
    </row>
    <row r="39" spans="1:14" ht="25.5" customHeight="1" x14ac:dyDescent="0.2">
      <c r="A39" s="125">
        <v>35</v>
      </c>
      <c r="B39" s="348" t="s">
        <v>35</v>
      </c>
      <c r="C39" s="209">
        <v>64195</v>
      </c>
      <c r="D39" s="111">
        <v>6558</v>
      </c>
      <c r="E39" s="110">
        <v>67688</v>
      </c>
      <c r="F39" s="112">
        <v>7162</v>
      </c>
      <c r="G39" s="110">
        <v>70757</v>
      </c>
      <c r="H39" s="246">
        <v>7799</v>
      </c>
      <c r="I39" s="110">
        <v>73180</v>
      </c>
      <c r="J39" s="246">
        <v>8321</v>
      </c>
      <c r="K39" s="110">
        <f>$I39-'Año 2015'!$I39</f>
        <v>12152</v>
      </c>
      <c r="L39" s="112">
        <f>$J39-'Año 2015'!$J39</f>
        <v>2202</v>
      </c>
      <c r="M39" s="344"/>
      <c r="N39" s="345"/>
    </row>
    <row r="40" spans="1:14" x14ac:dyDescent="0.2">
      <c r="A40" s="125">
        <v>36</v>
      </c>
      <c r="B40" s="348" t="s">
        <v>36</v>
      </c>
      <c r="C40" s="209">
        <v>465763</v>
      </c>
      <c r="D40" s="111">
        <v>1824</v>
      </c>
      <c r="E40" s="110">
        <v>479903</v>
      </c>
      <c r="F40" s="112">
        <v>1916</v>
      </c>
      <c r="G40" s="110">
        <v>494494</v>
      </c>
      <c r="H40" s="246">
        <v>1999</v>
      </c>
      <c r="I40" s="203">
        <v>506979</v>
      </c>
      <c r="J40" s="246">
        <v>2079</v>
      </c>
      <c r="K40" s="203">
        <f>$I40-'Año 2015'!$I40</f>
        <v>56351</v>
      </c>
      <c r="L40" s="201">
        <f>$J40-'Año 2015'!$J40</f>
        <v>336</v>
      </c>
      <c r="M40" s="344"/>
      <c r="N40" s="345"/>
    </row>
    <row r="41" spans="1:14" ht="12.75" customHeight="1" x14ac:dyDescent="0.2">
      <c r="A41" s="125">
        <v>37</v>
      </c>
      <c r="B41" s="348" t="s">
        <v>37</v>
      </c>
      <c r="C41" s="209">
        <v>205643</v>
      </c>
      <c r="D41" s="111">
        <v>8397</v>
      </c>
      <c r="E41" s="110">
        <v>212534</v>
      </c>
      <c r="F41" s="112">
        <v>8704</v>
      </c>
      <c r="G41" s="110">
        <v>220023</v>
      </c>
      <c r="H41" s="246">
        <v>9057</v>
      </c>
      <c r="I41" s="110">
        <v>226375</v>
      </c>
      <c r="J41" s="246">
        <v>9347</v>
      </c>
      <c r="K41" s="110">
        <f>$I41-'Año 2015'!$I41</f>
        <v>27749</v>
      </c>
      <c r="L41" s="112">
        <f>$J41-'Año 2015'!$J41</f>
        <v>1225</v>
      </c>
      <c r="M41" s="344"/>
      <c r="N41" s="345"/>
    </row>
    <row r="42" spans="1:14" s="150" customFormat="1" ht="25.5" x14ac:dyDescent="0.2">
      <c r="A42" s="125">
        <v>38</v>
      </c>
      <c r="B42" s="348" t="s">
        <v>38</v>
      </c>
      <c r="C42" s="209">
        <v>208781</v>
      </c>
      <c r="D42" s="111">
        <v>8206</v>
      </c>
      <c r="E42" s="110">
        <v>213843</v>
      </c>
      <c r="F42" s="112">
        <v>8519</v>
      </c>
      <c r="G42" s="110">
        <v>219418</v>
      </c>
      <c r="H42" s="246">
        <v>8844</v>
      </c>
      <c r="I42" s="110">
        <v>223060</v>
      </c>
      <c r="J42" s="246">
        <v>9105</v>
      </c>
      <c r="K42" s="110">
        <f>$I42-'Año 2015'!$I42</f>
        <v>18291</v>
      </c>
      <c r="L42" s="112">
        <f>$J42-'Año 2015'!$J42</f>
        <v>1089</v>
      </c>
      <c r="M42" s="344"/>
      <c r="N42" s="345"/>
    </row>
    <row r="43" spans="1:14" x14ac:dyDescent="0.2">
      <c r="A43" s="125">
        <v>39</v>
      </c>
      <c r="B43" s="348" t="s">
        <v>39</v>
      </c>
      <c r="C43" s="209">
        <v>266377</v>
      </c>
      <c r="D43" s="111">
        <v>45827</v>
      </c>
      <c r="E43" s="110">
        <v>274511</v>
      </c>
      <c r="F43" s="112">
        <v>48484</v>
      </c>
      <c r="G43" s="110">
        <v>284190</v>
      </c>
      <c r="H43" s="246">
        <v>51217</v>
      </c>
      <c r="I43" s="203">
        <v>290185</v>
      </c>
      <c r="J43" s="246">
        <v>53351</v>
      </c>
      <c r="K43" s="203">
        <f>$I43-'Año 2015'!$I43</f>
        <v>29329</v>
      </c>
      <c r="L43" s="201">
        <f>$J43-'Año 2015'!$J43</f>
        <v>9015</v>
      </c>
      <c r="M43" s="344"/>
      <c r="N43" s="345"/>
    </row>
    <row r="44" spans="1:14" x14ac:dyDescent="0.2">
      <c r="A44" s="125">
        <v>40</v>
      </c>
      <c r="B44" s="348" t="s">
        <v>40</v>
      </c>
      <c r="C44" s="209">
        <v>25373</v>
      </c>
      <c r="D44" s="111">
        <v>2817</v>
      </c>
      <c r="E44" s="110">
        <v>25968</v>
      </c>
      <c r="F44" s="112">
        <v>2927</v>
      </c>
      <c r="G44" s="110">
        <v>26574</v>
      </c>
      <c r="H44" s="246">
        <v>3021</v>
      </c>
      <c r="I44" s="203">
        <v>27152</v>
      </c>
      <c r="J44" s="246">
        <v>3094</v>
      </c>
      <c r="K44" s="203">
        <f>$I44-'Año 2015'!$I44</f>
        <v>2413</v>
      </c>
      <c r="L44" s="201">
        <f>$J44-'Año 2015'!$J44</f>
        <v>369</v>
      </c>
      <c r="M44" s="344"/>
      <c r="N44" s="345"/>
    </row>
    <row r="45" spans="1:14" ht="25.5" x14ac:dyDescent="0.2">
      <c r="A45" s="125">
        <v>41</v>
      </c>
      <c r="B45" s="348" t="s">
        <v>41</v>
      </c>
      <c r="C45" s="209">
        <v>494691</v>
      </c>
      <c r="D45" s="111">
        <v>17323</v>
      </c>
      <c r="E45" s="110">
        <v>511268</v>
      </c>
      <c r="F45" s="112">
        <v>18135</v>
      </c>
      <c r="G45" s="110">
        <v>527448</v>
      </c>
      <c r="H45" s="246">
        <v>18943</v>
      </c>
      <c r="I45" s="110">
        <v>540041</v>
      </c>
      <c r="J45" s="246">
        <v>19674</v>
      </c>
      <c r="K45" s="110">
        <f>$I45-'Año 2015'!$I45</f>
        <v>61604</v>
      </c>
      <c r="L45" s="112">
        <f>$J45-'Año 2015'!$J45</f>
        <v>3115</v>
      </c>
      <c r="M45" s="344"/>
      <c r="N45" s="345"/>
    </row>
    <row r="46" spans="1:14" ht="25.5" x14ac:dyDescent="0.2">
      <c r="A46" s="125">
        <v>42</v>
      </c>
      <c r="B46" s="348" t="s">
        <v>42</v>
      </c>
      <c r="C46" s="209">
        <v>6383</v>
      </c>
      <c r="D46" s="111">
        <v>754</v>
      </c>
      <c r="E46" s="110">
        <v>6525</v>
      </c>
      <c r="F46" s="112">
        <v>773</v>
      </c>
      <c r="G46" s="110">
        <v>6697</v>
      </c>
      <c r="H46" s="246">
        <v>791</v>
      </c>
      <c r="I46" s="110">
        <v>6865</v>
      </c>
      <c r="J46" s="246">
        <v>813</v>
      </c>
      <c r="K46" s="110">
        <f>$I46-'Año 2015'!$I46</f>
        <v>636</v>
      </c>
      <c r="L46" s="112">
        <f>$J46-'Año 2015'!$J46</f>
        <v>90</v>
      </c>
      <c r="M46" s="344"/>
      <c r="N46" s="345"/>
    </row>
    <row r="47" spans="1:14" ht="25.5" x14ac:dyDescent="0.2">
      <c r="A47" s="125">
        <v>43</v>
      </c>
      <c r="B47" s="348" t="s">
        <v>169</v>
      </c>
      <c r="C47" s="209">
        <v>10553</v>
      </c>
      <c r="D47" s="111">
        <v>1846</v>
      </c>
      <c r="E47" s="110">
        <v>10944</v>
      </c>
      <c r="F47" s="112">
        <v>1942</v>
      </c>
      <c r="G47" s="110">
        <v>11349</v>
      </c>
      <c r="H47" s="246">
        <v>2049</v>
      </c>
      <c r="I47" s="110">
        <v>11715</v>
      </c>
      <c r="J47" s="246">
        <v>2133</v>
      </c>
      <c r="K47" s="110">
        <f>$I47-'Año 2015'!$I47</f>
        <v>1505</v>
      </c>
      <c r="L47" s="112">
        <f>$J47-'Año 2015'!$J47</f>
        <v>368</v>
      </c>
      <c r="M47" s="344"/>
      <c r="N47" s="345"/>
    </row>
    <row r="48" spans="1:14" x14ac:dyDescent="0.2">
      <c r="A48" s="125">
        <v>44</v>
      </c>
      <c r="B48" s="348" t="s">
        <v>172</v>
      </c>
      <c r="C48" s="209">
        <v>24612</v>
      </c>
      <c r="D48" s="111">
        <v>11934</v>
      </c>
      <c r="E48" s="110">
        <v>25281</v>
      </c>
      <c r="F48" s="112">
        <v>12366</v>
      </c>
      <c r="G48" s="110">
        <v>25991</v>
      </c>
      <c r="H48" s="246">
        <v>12745</v>
      </c>
      <c r="I48" s="203">
        <v>26486</v>
      </c>
      <c r="J48" s="246">
        <v>13073</v>
      </c>
      <c r="K48" s="203">
        <f>$I48-'Año 2015'!$I48</f>
        <v>2521</v>
      </c>
      <c r="L48" s="201">
        <f>$J48-'Año 2015'!$J48</f>
        <v>1472</v>
      </c>
      <c r="M48" s="344"/>
      <c r="N48" s="345"/>
    </row>
    <row r="49" spans="1:14" x14ac:dyDescent="0.2">
      <c r="A49" s="125">
        <v>45</v>
      </c>
      <c r="B49" s="348" t="s">
        <v>43</v>
      </c>
      <c r="C49" s="209">
        <v>8156</v>
      </c>
      <c r="D49" s="111">
        <v>1166</v>
      </c>
      <c r="E49" s="110">
        <v>8404</v>
      </c>
      <c r="F49" s="112">
        <v>1218</v>
      </c>
      <c r="G49" s="110">
        <v>8695</v>
      </c>
      <c r="H49" s="246">
        <v>1261</v>
      </c>
      <c r="I49" s="203">
        <v>8918</v>
      </c>
      <c r="J49" s="246">
        <v>1307</v>
      </c>
      <c r="K49" s="203">
        <f>$I49-'Año 2015'!$I49</f>
        <v>1056</v>
      </c>
      <c r="L49" s="201">
        <f>$J49-'Año 2015'!$J49</f>
        <v>185</v>
      </c>
      <c r="M49" s="344"/>
      <c r="N49" s="345"/>
    </row>
    <row r="50" spans="1:14" x14ac:dyDescent="0.2">
      <c r="A50" s="125">
        <v>46</v>
      </c>
      <c r="B50" s="348"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44"/>
      <c r="N50" s="345"/>
    </row>
    <row r="51" spans="1:14" x14ac:dyDescent="0.2">
      <c r="A51" s="125">
        <v>47</v>
      </c>
      <c r="B51" s="348" t="s">
        <v>45</v>
      </c>
      <c r="C51" s="209">
        <v>285917</v>
      </c>
      <c r="D51" s="111">
        <v>11344</v>
      </c>
      <c r="E51" s="110">
        <v>298100</v>
      </c>
      <c r="F51" s="112">
        <v>12109</v>
      </c>
      <c r="G51" s="110">
        <v>309276</v>
      </c>
      <c r="H51" s="246">
        <v>12858</v>
      </c>
      <c r="I51" s="203">
        <v>318660</v>
      </c>
      <c r="J51" s="246">
        <v>13504</v>
      </c>
      <c r="K51" s="203">
        <f>$I51-'Año 2015'!$I51</f>
        <v>41815</v>
      </c>
      <c r="L51" s="201">
        <f>$J51-'Año 2015'!$J51</f>
        <v>2881</v>
      </c>
      <c r="M51" s="344"/>
      <c r="N51" s="345"/>
    </row>
    <row r="52" spans="1:14" x14ac:dyDescent="0.2">
      <c r="A52" s="125">
        <v>48</v>
      </c>
      <c r="B52" s="348" t="s">
        <v>46</v>
      </c>
      <c r="C52" s="209">
        <v>13260</v>
      </c>
      <c r="D52" s="111">
        <v>911</v>
      </c>
      <c r="E52" s="110">
        <v>13608</v>
      </c>
      <c r="F52" s="112">
        <v>948</v>
      </c>
      <c r="G52" s="110">
        <v>13986</v>
      </c>
      <c r="H52" s="246">
        <v>989</v>
      </c>
      <c r="I52" s="203">
        <v>14356</v>
      </c>
      <c r="J52" s="246">
        <v>1016</v>
      </c>
      <c r="K52" s="203">
        <f>$I52-'Año 2015'!$I52</f>
        <v>1532</v>
      </c>
      <c r="L52" s="201">
        <f>$J52-'Año 2015'!$J52</f>
        <v>129</v>
      </c>
      <c r="M52" s="344"/>
      <c r="N52" s="345"/>
    </row>
    <row r="53" spans="1:14" ht="16.5" customHeight="1" x14ac:dyDescent="0.2">
      <c r="A53" s="125">
        <v>49</v>
      </c>
      <c r="B53" s="348" t="s">
        <v>47</v>
      </c>
      <c r="C53" s="209">
        <v>115083</v>
      </c>
      <c r="D53" s="111">
        <v>1733</v>
      </c>
      <c r="E53" s="110">
        <v>118469</v>
      </c>
      <c r="F53" s="112">
        <v>1808</v>
      </c>
      <c r="G53" s="110">
        <v>122023</v>
      </c>
      <c r="H53" s="246">
        <v>1882</v>
      </c>
      <c r="I53" s="110">
        <v>125491</v>
      </c>
      <c r="J53" s="246">
        <v>1933</v>
      </c>
      <c r="K53" s="110">
        <f>$I53-'Año 2015'!$I53</f>
        <v>14463</v>
      </c>
      <c r="L53" s="112">
        <f>$J53-'Año 2015'!$J53</f>
        <v>266</v>
      </c>
      <c r="M53" s="344"/>
      <c r="N53" s="345"/>
    </row>
    <row r="54" spans="1:14" x14ac:dyDescent="0.2">
      <c r="A54" s="125">
        <v>50</v>
      </c>
      <c r="B54" s="348" t="s">
        <v>48</v>
      </c>
      <c r="C54" s="209">
        <v>153592</v>
      </c>
      <c r="D54" s="111">
        <v>794</v>
      </c>
      <c r="E54" s="110">
        <v>157877</v>
      </c>
      <c r="F54" s="112">
        <v>826</v>
      </c>
      <c r="G54" s="110">
        <v>162062</v>
      </c>
      <c r="H54" s="246">
        <v>859</v>
      </c>
      <c r="I54" s="203">
        <v>165230</v>
      </c>
      <c r="J54" s="246">
        <v>902</v>
      </c>
      <c r="K54" s="203">
        <f>$I54-'Año 2015'!$I54</f>
        <v>16568</v>
      </c>
      <c r="L54" s="201">
        <f>$J54-'Año 2015'!$J54</f>
        <v>148</v>
      </c>
      <c r="M54" s="344"/>
      <c r="N54" s="345"/>
    </row>
    <row r="55" spans="1:14" x14ac:dyDescent="0.2">
      <c r="A55" s="125">
        <v>51</v>
      </c>
      <c r="B55" s="348" t="s">
        <v>171</v>
      </c>
      <c r="C55" s="209">
        <v>572</v>
      </c>
      <c r="D55" s="111">
        <v>120</v>
      </c>
      <c r="E55" s="110">
        <v>582</v>
      </c>
      <c r="F55" s="112">
        <v>121</v>
      </c>
      <c r="G55" s="110">
        <v>593</v>
      </c>
      <c r="H55" s="246">
        <v>122</v>
      </c>
      <c r="I55" s="203">
        <v>607</v>
      </c>
      <c r="J55" s="246">
        <v>126</v>
      </c>
      <c r="K55" s="203">
        <f>$I55-'Año 2015'!$I55</f>
        <v>42</v>
      </c>
      <c r="L55" s="201">
        <f>$J55-'Año 2015'!$J55</f>
        <v>7</v>
      </c>
      <c r="M55" s="344"/>
      <c r="N55" s="345"/>
    </row>
    <row r="56" spans="1:14" x14ac:dyDescent="0.2">
      <c r="A56" s="125">
        <v>52</v>
      </c>
      <c r="B56" s="348" t="s">
        <v>49</v>
      </c>
      <c r="C56" s="209">
        <v>49566</v>
      </c>
      <c r="D56" s="111">
        <v>9678</v>
      </c>
      <c r="E56" s="110">
        <v>50548</v>
      </c>
      <c r="F56" s="112">
        <v>9947</v>
      </c>
      <c r="G56" s="110">
        <v>51654</v>
      </c>
      <c r="H56" s="246">
        <v>10238</v>
      </c>
      <c r="I56" s="203">
        <v>52418</v>
      </c>
      <c r="J56" s="246">
        <v>10530</v>
      </c>
      <c r="K56" s="203">
        <f>$I56-'Año 2015'!$I56</f>
        <v>3756</v>
      </c>
      <c r="L56" s="201">
        <f>$J56-'Año 2015'!$J56</f>
        <v>1139</v>
      </c>
      <c r="M56" s="344"/>
      <c r="N56" s="345"/>
    </row>
    <row r="57" spans="1:14" ht="25.5" x14ac:dyDescent="0.2">
      <c r="A57" s="125">
        <v>53</v>
      </c>
      <c r="B57" s="348" t="s">
        <v>50</v>
      </c>
      <c r="C57" s="209">
        <v>17805</v>
      </c>
      <c r="D57" s="111">
        <v>913</v>
      </c>
      <c r="E57" s="110">
        <v>18365</v>
      </c>
      <c r="F57" s="112">
        <v>938</v>
      </c>
      <c r="G57" s="110">
        <v>18831</v>
      </c>
      <c r="H57" s="246">
        <v>964</v>
      </c>
      <c r="I57" s="110">
        <v>19203</v>
      </c>
      <c r="J57" s="246">
        <v>998</v>
      </c>
      <c r="K57" s="110">
        <f>$I57-'Año 2015'!$I57</f>
        <v>1705</v>
      </c>
      <c r="L57" s="112">
        <f>$J57-'Año 2015'!$J57</f>
        <v>116</v>
      </c>
      <c r="M57" s="344"/>
      <c r="N57" s="345"/>
    </row>
    <row r="58" spans="1:14" x14ac:dyDescent="0.2">
      <c r="A58" s="125">
        <v>54</v>
      </c>
      <c r="B58" s="348" t="s">
        <v>51</v>
      </c>
      <c r="C58" s="209">
        <v>543592</v>
      </c>
      <c r="D58" s="111">
        <v>1438</v>
      </c>
      <c r="E58" s="110">
        <v>557980</v>
      </c>
      <c r="F58" s="112">
        <v>1474</v>
      </c>
      <c r="G58" s="110">
        <v>571487</v>
      </c>
      <c r="H58" s="246">
        <v>1527</v>
      </c>
      <c r="I58" s="203">
        <v>584142</v>
      </c>
      <c r="J58" s="246">
        <v>1576</v>
      </c>
      <c r="K58" s="203">
        <f>$I58-'Año 2015'!$I58</f>
        <v>55040</v>
      </c>
      <c r="L58" s="201">
        <f>$J58-'Año 2015'!$J58</f>
        <v>179</v>
      </c>
      <c r="M58" s="344"/>
      <c r="N58" s="345"/>
    </row>
    <row r="59" spans="1:14" x14ac:dyDescent="0.2">
      <c r="A59" s="125">
        <v>55</v>
      </c>
      <c r="B59" s="348" t="s">
        <v>52</v>
      </c>
      <c r="C59" s="209">
        <v>7342</v>
      </c>
      <c r="D59" s="111">
        <v>462</v>
      </c>
      <c r="E59" s="110">
        <v>7557</v>
      </c>
      <c r="F59" s="112">
        <v>494</v>
      </c>
      <c r="G59" s="110">
        <v>7801</v>
      </c>
      <c r="H59" s="246">
        <v>509</v>
      </c>
      <c r="I59" s="203">
        <v>7979</v>
      </c>
      <c r="J59" s="246">
        <v>526</v>
      </c>
      <c r="K59" s="203">
        <f>$I59-'Año 2015'!$I59</f>
        <v>811</v>
      </c>
      <c r="L59" s="201">
        <f>$J59-'Año 2015'!$J59</f>
        <v>77</v>
      </c>
      <c r="M59" s="344"/>
      <c r="N59" s="345"/>
    </row>
    <row r="60" spans="1:14" ht="29.25" customHeight="1" x14ac:dyDescent="0.2">
      <c r="A60" s="125">
        <v>56</v>
      </c>
      <c r="B60" s="348" t="s">
        <v>53</v>
      </c>
      <c r="C60" s="209">
        <v>217847</v>
      </c>
      <c r="D60" s="111">
        <v>12221</v>
      </c>
      <c r="E60" s="110">
        <v>226135</v>
      </c>
      <c r="F60" s="112">
        <v>12709</v>
      </c>
      <c r="G60" s="110">
        <v>233980</v>
      </c>
      <c r="H60" s="246">
        <v>13105</v>
      </c>
      <c r="I60" s="110">
        <v>240875</v>
      </c>
      <c r="J60" s="246">
        <v>13472</v>
      </c>
      <c r="K60" s="110">
        <f>$I60-'Año 2015'!$I60</f>
        <v>29394</v>
      </c>
      <c r="L60" s="112">
        <f>$J60-'Año 2015'!$J60</f>
        <v>1648</v>
      </c>
      <c r="M60" s="344"/>
      <c r="N60" s="345"/>
    </row>
    <row r="61" spans="1:14" ht="17.25" customHeight="1" x14ac:dyDescent="0.2">
      <c r="A61" s="125">
        <v>57</v>
      </c>
      <c r="B61" s="348" t="s">
        <v>415</v>
      </c>
      <c r="C61" s="215">
        <v>11121</v>
      </c>
      <c r="D61" s="217">
        <v>1152</v>
      </c>
      <c r="E61" s="110">
        <v>11599</v>
      </c>
      <c r="F61" s="216">
        <v>1166</v>
      </c>
      <c r="G61" s="218">
        <v>19441</v>
      </c>
      <c r="H61" s="249">
        <v>1199</v>
      </c>
      <c r="I61" s="218">
        <v>19929</v>
      </c>
      <c r="J61" s="249">
        <v>1215</v>
      </c>
      <c r="K61" s="218">
        <f>$I61-'Año 2015'!$I61</f>
        <v>9278</v>
      </c>
      <c r="L61" s="216">
        <f>$J61-'Año 2015'!$J61</f>
        <v>91</v>
      </c>
      <c r="M61" s="344"/>
      <c r="N61" s="345"/>
    </row>
    <row r="62" spans="1:14" ht="17.25" customHeight="1" x14ac:dyDescent="0.2">
      <c r="A62" s="125">
        <v>58</v>
      </c>
      <c r="B62" s="348" t="s">
        <v>416</v>
      </c>
      <c r="C62" s="215">
        <v>3754</v>
      </c>
      <c r="D62" s="217">
        <v>921</v>
      </c>
      <c r="E62" s="218">
        <v>3913</v>
      </c>
      <c r="F62" s="216">
        <v>952</v>
      </c>
      <c r="G62" s="218">
        <v>7032</v>
      </c>
      <c r="H62" s="249">
        <v>996</v>
      </c>
      <c r="I62" s="218">
        <v>7166</v>
      </c>
      <c r="J62" s="249">
        <v>1036</v>
      </c>
      <c r="K62" s="218">
        <f>$I62-'Año 2015'!$I62</f>
        <v>3587</v>
      </c>
      <c r="L62" s="216">
        <f>$J62-'Año 2015'!$J62</f>
        <v>143</v>
      </c>
      <c r="M62" s="344"/>
      <c r="N62" s="345"/>
    </row>
    <row r="63" spans="1:14" ht="17.25" customHeight="1" x14ac:dyDescent="0.2">
      <c r="A63" s="125">
        <v>59</v>
      </c>
      <c r="B63" s="348" t="s">
        <v>417</v>
      </c>
      <c r="C63" s="215">
        <v>10003</v>
      </c>
      <c r="D63" s="217">
        <v>1365</v>
      </c>
      <c r="E63" s="218">
        <v>10400</v>
      </c>
      <c r="F63" s="216">
        <v>1383</v>
      </c>
      <c r="G63" s="218">
        <v>17615</v>
      </c>
      <c r="H63" s="249">
        <v>1409</v>
      </c>
      <c r="I63" s="218">
        <v>17971</v>
      </c>
      <c r="J63" s="249">
        <v>1434</v>
      </c>
      <c r="K63" s="218">
        <f>$I63-'Año 2015'!$I63</f>
        <v>8381</v>
      </c>
      <c r="L63" s="216">
        <f>$J63-'Año 2015'!$J63</f>
        <v>95</v>
      </c>
      <c r="M63" s="344"/>
      <c r="N63" s="345"/>
    </row>
    <row r="64" spans="1:14" ht="17.25" customHeight="1" x14ac:dyDescent="0.2">
      <c r="A64" s="125">
        <v>60</v>
      </c>
      <c r="B64" s="348" t="s">
        <v>283</v>
      </c>
      <c r="C64" s="215">
        <v>37128</v>
      </c>
      <c r="D64" s="217">
        <v>4273</v>
      </c>
      <c r="E64" s="218">
        <v>38483</v>
      </c>
      <c r="F64" s="216">
        <v>4520</v>
      </c>
      <c r="G64" s="218">
        <v>39862</v>
      </c>
      <c r="H64" s="249">
        <v>4802</v>
      </c>
      <c r="I64" s="218">
        <v>40875</v>
      </c>
      <c r="J64" s="249">
        <v>4981</v>
      </c>
      <c r="K64" s="218">
        <f>$I64-'Año 2015'!$I64</f>
        <v>5011</v>
      </c>
      <c r="L64" s="216">
        <f>$J64-'Año 2015'!$J64</f>
        <v>929</v>
      </c>
      <c r="M64" s="344"/>
      <c r="N64" s="345"/>
    </row>
    <row r="65" spans="1:14" ht="17.25" customHeight="1" x14ac:dyDescent="0.2">
      <c r="A65" s="125">
        <v>61</v>
      </c>
      <c r="B65" s="348"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44"/>
      <c r="N65" s="345"/>
    </row>
    <row r="66" spans="1:14" ht="17.25" customHeight="1" x14ac:dyDescent="0.2">
      <c r="A66" s="125">
        <v>62</v>
      </c>
      <c r="B66" s="348" t="s">
        <v>282</v>
      </c>
      <c r="C66" s="215">
        <v>23098</v>
      </c>
      <c r="D66" s="217">
        <v>2929</v>
      </c>
      <c r="E66" s="218">
        <v>23913</v>
      </c>
      <c r="F66" s="216">
        <v>3030</v>
      </c>
      <c r="G66" s="218">
        <v>24702</v>
      </c>
      <c r="H66" s="249">
        <v>3142</v>
      </c>
      <c r="I66" s="218">
        <v>25376</v>
      </c>
      <c r="J66" s="249">
        <v>3246</v>
      </c>
      <c r="K66" s="218">
        <f>$I66-'Año 2015'!$I66</f>
        <v>3032</v>
      </c>
      <c r="L66" s="216">
        <f>$J66-'Año 2015'!$J66</f>
        <v>415</v>
      </c>
      <c r="M66" s="344"/>
      <c r="N66" s="345"/>
    </row>
    <row r="67" spans="1:14" ht="17.25" customHeight="1" x14ac:dyDescent="0.2">
      <c r="A67" s="125">
        <v>63</v>
      </c>
      <c r="B67" s="348" t="s">
        <v>276</v>
      </c>
      <c r="C67" s="215">
        <v>1145</v>
      </c>
      <c r="D67" s="217">
        <v>431</v>
      </c>
      <c r="E67" s="218">
        <v>1202</v>
      </c>
      <c r="F67" s="216">
        <v>449</v>
      </c>
      <c r="G67" s="218">
        <v>1284</v>
      </c>
      <c r="H67" s="249">
        <v>479</v>
      </c>
      <c r="I67" s="218">
        <v>1362</v>
      </c>
      <c r="J67" s="249">
        <v>502</v>
      </c>
      <c r="K67" s="218">
        <f>$I67-'Año 2015'!$I67</f>
        <v>266</v>
      </c>
      <c r="L67" s="216">
        <f>$J67-'Año 2015'!$J67</f>
        <v>86</v>
      </c>
      <c r="M67" s="344"/>
      <c r="N67" s="345"/>
    </row>
    <row r="68" spans="1:14" ht="17.25" customHeight="1" x14ac:dyDescent="0.2">
      <c r="A68" s="125">
        <v>64</v>
      </c>
      <c r="B68" s="348" t="s">
        <v>285</v>
      </c>
      <c r="C68" s="215">
        <v>166059</v>
      </c>
      <c r="D68" s="217">
        <v>1050</v>
      </c>
      <c r="E68" s="218">
        <v>174487</v>
      </c>
      <c r="F68" s="216">
        <v>1122</v>
      </c>
      <c r="G68" s="218">
        <v>183123</v>
      </c>
      <c r="H68" s="249">
        <v>1186</v>
      </c>
      <c r="I68" s="218">
        <v>189493</v>
      </c>
      <c r="J68" s="249">
        <v>1250</v>
      </c>
      <c r="K68" s="218">
        <f>$I68-'Año 2015'!$I68</f>
        <v>31258</v>
      </c>
      <c r="L68" s="216">
        <f>$J68-'Año 2015'!$J68</f>
        <v>250</v>
      </c>
      <c r="M68" s="344"/>
      <c r="N68" s="345"/>
    </row>
    <row r="69" spans="1:14" ht="17.25" customHeight="1" x14ac:dyDescent="0.2">
      <c r="A69" s="125">
        <v>65</v>
      </c>
      <c r="B69" s="348" t="s">
        <v>286</v>
      </c>
      <c r="C69" s="215">
        <v>531269</v>
      </c>
      <c r="D69" s="217">
        <v>2692</v>
      </c>
      <c r="E69" s="218">
        <v>557345</v>
      </c>
      <c r="F69" s="216">
        <v>2844</v>
      </c>
      <c r="G69" s="218">
        <v>583228</v>
      </c>
      <c r="H69" s="249">
        <v>3059</v>
      </c>
      <c r="I69" s="218">
        <v>605098</v>
      </c>
      <c r="J69" s="249">
        <v>3254</v>
      </c>
      <c r="K69" s="218">
        <f>$I69-'Año 2015'!$I69</f>
        <v>98513</v>
      </c>
      <c r="L69" s="216">
        <f>$J69-'Año 2015'!$J69</f>
        <v>684</v>
      </c>
      <c r="M69" s="344"/>
      <c r="N69" s="345"/>
    </row>
    <row r="70" spans="1:14" ht="17.25" customHeight="1" x14ac:dyDescent="0.2">
      <c r="A70" s="125">
        <v>66</v>
      </c>
      <c r="B70" s="348"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44"/>
      <c r="N70" s="345"/>
    </row>
    <row r="71" spans="1:14" ht="17.25" customHeight="1" x14ac:dyDescent="0.2">
      <c r="A71" s="125">
        <v>67</v>
      </c>
      <c r="B71" s="348" t="s">
        <v>277</v>
      </c>
      <c r="C71" s="215">
        <v>1297</v>
      </c>
      <c r="D71" s="217">
        <v>1086</v>
      </c>
      <c r="E71" s="218">
        <v>1342</v>
      </c>
      <c r="F71" s="216">
        <v>1128</v>
      </c>
      <c r="G71" s="218">
        <v>1382</v>
      </c>
      <c r="H71" s="249">
        <v>1165</v>
      </c>
      <c r="I71" s="218">
        <v>1429</v>
      </c>
      <c r="J71" s="249">
        <v>1211</v>
      </c>
      <c r="K71" s="218">
        <f>$I71-'Año 2015'!$I71</f>
        <v>180</v>
      </c>
      <c r="L71" s="216">
        <f>$J71-'Año 2015'!$J71</f>
        <v>159</v>
      </c>
      <c r="M71" s="344"/>
      <c r="N71" s="345"/>
    </row>
    <row r="72" spans="1:14" ht="17.25" customHeight="1" x14ac:dyDescent="0.2">
      <c r="A72" s="125">
        <v>68</v>
      </c>
      <c r="B72" s="348" t="s">
        <v>274</v>
      </c>
      <c r="C72" s="215">
        <v>1932</v>
      </c>
      <c r="D72" s="217">
        <v>640</v>
      </c>
      <c r="E72" s="218">
        <v>2004</v>
      </c>
      <c r="F72" s="216">
        <v>663</v>
      </c>
      <c r="G72" s="218">
        <v>2073</v>
      </c>
      <c r="H72" s="249">
        <v>688</v>
      </c>
      <c r="I72" s="218">
        <v>2145</v>
      </c>
      <c r="J72" s="249">
        <v>711</v>
      </c>
      <c r="K72" s="218">
        <f>$I72-'Año 2015'!$I72</f>
        <v>292</v>
      </c>
      <c r="L72" s="216">
        <f>$J72-'Año 2015'!$J72</f>
        <v>93</v>
      </c>
      <c r="M72" s="344"/>
      <c r="N72" s="345"/>
    </row>
    <row r="73" spans="1:14" ht="17.25" customHeight="1" x14ac:dyDescent="0.2">
      <c r="A73" s="125">
        <v>69</v>
      </c>
      <c r="B73" s="348" t="s">
        <v>280</v>
      </c>
      <c r="C73" s="215">
        <v>2286</v>
      </c>
      <c r="D73" s="217">
        <v>484</v>
      </c>
      <c r="E73" s="218">
        <v>2362</v>
      </c>
      <c r="F73" s="216">
        <v>511</v>
      </c>
      <c r="G73" s="218">
        <v>2444</v>
      </c>
      <c r="H73" s="249">
        <v>530</v>
      </c>
      <c r="I73" s="218">
        <v>2490</v>
      </c>
      <c r="J73" s="249">
        <v>547</v>
      </c>
      <c r="K73" s="218">
        <f>$I73-'Año 2015'!$I73</f>
        <v>278</v>
      </c>
      <c r="L73" s="216">
        <f>$J73-'Año 2015'!$J73</f>
        <v>85</v>
      </c>
      <c r="M73" s="344"/>
      <c r="N73" s="345"/>
    </row>
    <row r="74" spans="1:14" ht="17.25" customHeight="1" x14ac:dyDescent="0.2">
      <c r="A74" s="125">
        <v>70</v>
      </c>
      <c r="B74" s="348" t="s">
        <v>351</v>
      </c>
      <c r="C74" s="215">
        <v>9847</v>
      </c>
      <c r="D74" s="217">
        <v>1441</v>
      </c>
      <c r="E74" s="218">
        <v>10703</v>
      </c>
      <c r="F74" s="216">
        <v>1551</v>
      </c>
      <c r="G74" s="218">
        <v>12200</v>
      </c>
      <c r="H74" s="249">
        <v>1682</v>
      </c>
      <c r="I74" s="218">
        <v>13692</v>
      </c>
      <c r="J74" s="249">
        <v>1787</v>
      </c>
      <c r="K74" s="218">
        <f>$I74-'Año 2015'!$I74</f>
        <v>4679</v>
      </c>
      <c r="L74" s="216">
        <f>$J74-'Año 2015'!$J74</f>
        <v>481</v>
      </c>
      <c r="M74" s="344"/>
      <c r="N74" s="345"/>
    </row>
    <row r="75" spans="1:14" ht="17.25" customHeight="1" x14ac:dyDescent="0.2">
      <c r="A75" s="125">
        <v>71</v>
      </c>
      <c r="B75" s="348" t="s">
        <v>352</v>
      </c>
      <c r="C75" s="215">
        <v>2903</v>
      </c>
      <c r="D75" s="217">
        <v>412</v>
      </c>
      <c r="E75" s="218">
        <v>3133</v>
      </c>
      <c r="F75" s="216">
        <v>429</v>
      </c>
      <c r="G75" s="218">
        <v>3366</v>
      </c>
      <c r="H75" s="249">
        <v>458</v>
      </c>
      <c r="I75" s="218">
        <v>3587</v>
      </c>
      <c r="J75" s="249">
        <v>473</v>
      </c>
      <c r="K75" s="218">
        <f>$I75-'Año 2015'!$I75</f>
        <v>922</v>
      </c>
      <c r="L75" s="216">
        <f>$J75-'Año 2015'!$J75</f>
        <v>107</v>
      </c>
      <c r="M75" s="344"/>
      <c r="N75" s="345"/>
    </row>
    <row r="76" spans="1:14" ht="17.25" customHeight="1" x14ac:dyDescent="0.2">
      <c r="A76" s="125">
        <v>72</v>
      </c>
      <c r="B76" s="348" t="s">
        <v>353</v>
      </c>
      <c r="C76" s="215">
        <v>2388</v>
      </c>
      <c r="D76" s="217">
        <v>496</v>
      </c>
      <c r="E76" s="218">
        <v>2584</v>
      </c>
      <c r="F76" s="216">
        <v>534</v>
      </c>
      <c r="G76" s="218">
        <v>2743</v>
      </c>
      <c r="H76" s="249">
        <v>565</v>
      </c>
      <c r="I76" s="218">
        <v>2941</v>
      </c>
      <c r="J76" s="249">
        <v>594</v>
      </c>
      <c r="K76" s="218">
        <f>$I76-'Año 2015'!$I76</f>
        <v>738</v>
      </c>
      <c r="L76" s="216">
        <f>$J76-'Año 2015'!$J76</f>
        <v>127</v>
      </c>
      <c r="M76" s="344"/>
      <c r="N76" s="345"/>
    </row>
    <row r="77" spans="1:14" ht="17.25" customHeight="1" x14ac:dyDescent="0.2">
      <c r="A77" s="125">
        <v>73</v>
      </c>
      <c r="B77" s="348" t="s">
        <v>354</v>
      </c>
      <c r="C77" s="215">
        <v>240</v>
      </c>
      <c r="D77" s="217">
        <v>31</v>
      </c>
      <c r="E77" s="218">
        <v>255</v>
      </c>
      <c r="F77" s="216">
        <v>33</v>
      </c>
      <c r="G77" s="218">
        <v>266</v>
      </c>
      <c r="H77" s="249">
        <v>38</v>
      </c>
      <c r="I77" s="218">
        <v>284</v>
      </c>
      <c r="J77" s="249">
        <v>41</v>
      </c>
      <c r="K77" s="218">
        <f>$I77-'Año 2015'!$I77</f>
        <v>59</v>
      </c>
      <c r="L77" s="216">
        <f>$J77-'Año 2015'!$J77</f>
        <v>13</v>
      </c>
      <c r="M77" s="344"/>
      <c r="N77" s="345"/>
    </row>
    <row r="78" spans="1:14" ht="28.5" customHeight="1" x14ac:dyDescent="0.2">
      <c r="A78" s="125">
        <v>74</v>
      </c>
      <c r="B78" s="348" t="s">
        <v>355</v>
      </c>
      <c r="C78" s="215">
        <v>3282</v>
      </c>
      <c r="D78" s="217">
        <v>370</v>
      </c>
      <c r="E78" s="218">
        <v>3531</v>
      </c>
      <c r="F78" s="216">
        <v>401</v>
      </c>
      <c r="G78" s="218">
        <v>3742</v>
      </c>
      <c r="H78" s="249">
        <v>441</v>
      </c>
      <c r="I78" s="218">
        <v>3917</v>
      </c>
      <c r="J78" s="249">
        <v>474</v>
      </c>
      <c r="K78" s="218">
        <f>$I78-'Año 2015'!$I78</f>
        <v>826</v>
      </c>
      <c r="L78" s="216">
        <f>$J78-'Año 2015'!$J78</f>
        <v>139</v>
      </c>
      <c r="M78" s="344"/>
      <c r="N78" s="345"/>
    </row>
    <row r="79" spans="1:14" ht="17.25" customHeight="1" x14ac:dyDescent="0.2">
      <c r="A79" s="125">
        <v>75</v>
      </c>
      <c r="B79" s="348" t="s">
        <v>356</v>
      </c>
      <c r="C79" s="215">
        <v>13447</v>
      </c>
      <c r="D79" s="217">
        <v>11306</v>
      </c>
      <c r="E79" s="218">
        <v>14212</v>
      </c>
      <c r="F79" s="216">
        <v>12062</v>
      </c>
      <c r="G79" s="218">
        <v>14903</v>
      </c>
      <c r="H79" s="249">
        <v>12922</v>
      </c>
      <c r="I79" s="218">
        <v>15339</v>
      </c>
      <c r="J79" s="249">
        <v>13708</v>
      </c>
      <c r="K79" s="218">
        <f>$I79-'Año 2015'!$I79</f>
        <v>2489</v>
      </c>
      <c r="L79" s="216">
        <f>$J79-'Año 2015'!$J79</f>
        <v>3069</v>
      </c>
      <c r="M79" s="344"/>
      <c r="N79" s="345"/>
    </row>
    <row r="80" spans="1:14" ht="17.25" customHeight="1" x14ac:dyDescent="0.2">
      <c r="A80" s="125">
        <v>76</v>
      </c>
      <c r="B80" s="348"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44"/>
      <c r="N80" s="345"/>
    </row>
    <row r="81" spans="1:16" s="150" customFormat="1" ht="17.25" customHeight="1" x14ac:dyDescent="0.2">
      <c r="A81" s="125">
        <v>77</v>
      </c>
      <c r="B81" s="348" t="s">
        <v>358</v>
      </c>
      <c r="C81" s="215">
        <v>174</v>
      </c>
      <c r="D81" s="217">
        <v>63</v>
      </c>
      <c r="E81" s="218">
        <v>207</v>
      </c>
      <c r="F81" s="216">
        <v>72</v>
      </c>
      <c r="G81" s="218">
        <v>243</v>
      </c>
      <c r="H81" s="249">
        <v>84</v>
      </c>
      <c r="I81" s="218">
        <v>276</v>
      </c>
      <c r="J81" s="249">
        <v>99</v>
      </c>
      <c r="K81" s="218">
        <f>$I81-'Año 2015'!$I81</f>
        <v>124</v>
      </c>
      <c r="L81" s="216">
        <f>$J81-'Año 2015'!$J81</f>
        <v>44</v>
      </c>
      <c r="M81" s="344"/>
      <c r="N81" s="357"/>
    </row>
    <row r="82" spans="1:16" ht="17.25" customHeight="1" x14ac:dyDescent="0.2">
      <c r="A82" s="125">
        <v>78</v>
      </c>
      <c r="B82" s="348" t="s">
        <v>359</v>
      </c>
      <c r="C82" s="215">
        <v>6988</v>
      </c>
      <c r="D82" s="217">
        <v>1903</v>
      </c>
      <c r="E82" s="218">
        <v>7315</v>
      </c>
      <c r="F82" s="216">
        <v>2003</v>
      </c>
      <c r="G82" s="218">
        <v>7743</v>
      </c>
      <c r="H82" s="249">
        <v>2133</v>
      </c>
      <c r="I82" s="218">
        <v>8010</v>
      </c>
      <c r="J82" s="249">
        <v>2243</v>
      </c>
      <c r="K82" s="218">
        <f>$I82-'Año 2015'!$I82</f>
        <v>1342</v>
      </c>
      <c r="L82" s="216">
        <f>$J82-'Año 2015'!$J82</f>
        <v>450</v>
      </c>
      <c r="M82" s="344"/>
      <c r="N82" s="345"/>
    </row>
    <row r="83" spans="1:16" ht="29.25" customHeight="1" x14ac:dyDescent="0.2">
      <c r="A83" s="125">
        <v>79</v>
      </c>
      <c r="B83" s="348" t="s">
        <v>360</v>
      </c>
      <c r="C83" s="215">
        <v>2430</v>
      </c>
      <c r="D83" s="217">
        <v>222</v>
      </c>
      <c r="E83" s="218">
        <v>2591</v>
      </c>
      <c r="F83" s="216">
        <v>244</v>
      </c>
      <c r="G83" s="218">
        <v>2733</v>
      </c>
      <c r="H83" s="249">
        <v>259</v>
      </c>
      <c r="I83" s="218">
        <v>2852</v>
      </c>
      <c r="J83" s="249">
        <v>273</v>
      </c>
      <c r="K83" s="218">
        <f>$I83-'Año 2015'!$I83</f>
        <v>543</v>
      </c>
      <c r="L83" s="216">
        <f>$J83-'Año 2015'!$J83</f>
        <v>67</v>
      </c>
      <c r="M83" s="344"/>
      <c r="N83" s="345"/>
    </row>
    <row r="84" spans="1:16" ht="17.25" customHeight="1" x14ac:dyDescent="0.2">
      <c r="A84" s="125">
        <v>80</v>
      </c>
      <c r="B84" s="348" t="s">
        <v>361</v>
      </c>
      <c r="C84" s="215">
        <v>47565</v>
      </c>
      <c r="D84" s="217">
        <v>11703</v>
      </c>
      <c r="E84" s="218">
        <v>54154</v>
      </c>
      <c r="F84" s="216">
        <v>13167</v>
      </c>
      <c r="G84" s="218">
        <v>61169</v>
      </c>
      <c r="H84" s="249">
        <v>14683</v>
      </c>
      <c r="I84" s="218">
        <v>67024</v>
      </c>
      <c r="J84" s="249">
        <v>15943</v>
      </c>
      <c r="K84" s="218">
        <f>$I84-'Año 2015'!$I84</f>
        <v>24953</v>
      </c>
      <c r="L84" s="216">
        <f>$J84-'Año 2015'!$J84</f>
        <v>5492</v>
      </c>
      <c r="M84" s="344"/>
      <c r="N84" s="345"/>
    </row>
    <row r="85" spans="1:16" ht="17.25" customHeight="1" thickBot="1" x14ac:dyDescent="0.25">
      <c r="A85" s="255">
        <v>0</v>
      </c>
      <c r="B85" s="349" t="s">
        <v>159</v>
      </c>
      <c r="C85" s="218"/>
      <c r="D85" s="216"/>
      <c r="E85" s="215"/>
      <c r="F85" s="216"/>
      <c r="G85" s="218"/>
      <c r="H85" s="249"/>
      <c r="I85" s="218"/>
      <c r="J85" s="249"/>
      <c r="K85" s="218">
        <f>$I85-'Año 2015'!$I85</f>
        <v>0</v>
      </c>
      <c r="L85" s="216">
        <f>$J85-'Año 2015'!$J85</f>
        <v>0</v>
      </c>
      <c r="M85" s="344"/>
      <c r="N85" s="345"/>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44"/>
      <c r="N86" s="345"/>
    </row>
    <row r="87" spans="1:16" x14ac:dyDescent="0.2">
      <c r="B87" s="122" t="s">
        <v>56</v>
      </c>
      <c r="E87" s="189"/>
      <c r="M87" s="344"/>
      <c r="N87" s="345"/>
    </row>
    <row r="88" spans="1:16" x14ac:dyDescent="0.2">
      <c r="B88" s="119" t="s">
        <v>54</v>
      </c>
      <c r="M88" s="344"/>
      <c r="N88" s="345"/>
    </row>
    <row r="89" spans="1:16" ht="13.5" thickBot="1" x14ac:dyDescent="0.25">
      <c r="B89" s="119" t="s">
        <v>64</v>
      </c>
      <c r="E89" s="189"/>
      <c r="F89" s="189"/>
      <c r="M89" s="344"/>
      <c r="N89" s="345"/>
    </row>
    <row r="90" spans="1:16" ht="13.5" thickBot="1" x14ac:dyDescent="0.25">
      <c r="B90" s="496" t="s">
        <v>160</v>
      </c>
      <c r="C90" s="496"/>
      <c r="D90" s="496"/>
      <c r="E90" s="496"/>
      <c r="F90" s="496"/>
      <c r="G90" s="496"/>
      <c r="H90" s="496"/>
      <c r="I90" s="496"/>
      <c r="J90" s="496"/>
      <c r="K90" s="496"/>
      <c r="L90" s="496"/>
      <c r="M90" s="344"/>
      <c r="N90" s="345"/>
      <c r="O90" s="467" t="s">
        <v>67</v>
      </c>
      <c r="P90" s="468"/>
    </row>
    <row r="91" spans="1:16" x14ac:dyDescent="0.2">
      <c r="B91" s="496" t="s">
        <v>163</v>
      </c>
      <c r="C91" s="496"/>
      <c r="D91" s="496"/>
      <c r="E91" s="496"/>
      <c r="F91" s="496"/>
      <c r="G91" s="496"/>
      <c r="H91" s="496"/>
      <c r="I91" s="496"/>
      <c r="J91" s="496"/>
      <c r="K91" s="496"/>
      <c r="L91" s="496"/>
      <c r="M91" s="344"/>
      <c r="N91" s="345"/>
    </row>
    <row r="92" spans="1:16" x14ac:dyDescent="0.2">
      <c r="B92" s="496" t="s">
        <v>370</v>
      </c>
      <c r="C92" s="496"/>
      <c r="D92" s="496"/>
      <c r="E92" s="496"/>
      <c r="F92" s="496"/>
      <c r="G92" s="496"/>
      <c r="H92" s="496"/>
      <c r="I92" s="496"/>
      <c r="J92" s="496"/>
      <c r="K92" s="496"/>
      <c r="L92" s="496"/>
      <c r="M92" s="344"/>
      <c r="N92" s="345"/>
    </row>
    <row r="93" spans="1:16" x14ac:dyDescent="0.2">
      <c r="B93" s="254" t="s">
        <v>414</v>
      </c>
      <c r="M93" s="344"/>
      <c r="N93" s="345"/>
    </row>
    <row r="94" spans="1:16" x14ac:dyDescent="0.2">
      <c r="B94" s="254" t="s">
        <v>406</v>
      </c>
      <c r="M94" s="344"/>
      <c r="N94" s="345"/>
    </row>
    <row r="95" spans="1:16" x14ac:dyDescent="0.2">
      <c r="B95" s="341" t="s">
        <v>346</v>
      </c>
      <c r="C95" s="341"/>
      <c r="D95" s="341"/>
      <c r="E95" s="312"/>
      <c r="F95" s="312"/>
      <c r="M95" s="344"/>
      <c r="N95" s="345"/>
    </row>
    <row r="96" spans="1:16" x14ac:dyDescent="0.2">
      <c r="B96" s="254" t="s">
        <v>350</v>
      </c>
      <c r="M96" s="344"/>
      <c r="N96" s="345"/>
    </row>
    <row r="99" spans="1:13" ht="14.25" x14ac:dyDescent="0.2">
      <c r="A99" s="231"/>
      <c r="B99" s="231"/>
      <c r="C99" s="232"/>
      <c r="D99" s="233"/>
      <c r="E99" s="233"/>
      <c r="F99" s="233"/>
      <c r="G99" s="233"/>
      <c r="H99" s="233"/>
      <c r="I99" s="233"/>
      <c r="J99" s="233"/>
      <c r="K99" s="233"/>
      <c r="L99" s="233"/>
      <c r="M99" s="346"/>
    </row>
    <row r="100" spans="1:13" ht="14.25" x14ac:dyDescent="0.2">
      <c r="A100" s="231"/>
      <c r="B100" s="231"/>
      <c r="C100" s="232"/>
      <c r="D100" s="233"/>
      <c r="E100" s="233"/>
      <c r="F100" s="233"/>
      <c r="G100" s="233"/>
      <c r="H100" s="233"/>
      <c r="I100" s="233"/>
      <c r="J100" s="233"/>
      <c r="K100" s="233"/>
      <c r="L100" s="233"/>
      <c r="M100" s="346"/>
    </row>
    <row r="101" spans="1:13" ht="14.25" x14ac:dyDescent="0.2">
      <c r="A101" s="231"/>
      <c r="B101" s="231"/>
      <c r="C101" s="232"/>
      <c r="D101" s="233"/>
      <c r="E101" s="233"/>
      <c r="F101" s="233"/>
      <c r="G101" s="233"/>
      <c r="H101" s="233"/>
      <c r="I101" s="233"/>
      <c r="J101" s="233"/>
      <c r="K101" s="233"/>
      <c r="L101" s="233"/>
      <c r="M101" s="346"/>
    </row>
    <row r="102" spans="1:13" ht="14.25" x14ac:dyDescent="0.2">
      <c r="A102" s="231"/>
      <c r="B102" s="231"/>
      <c r="C102" s="232"/>
      <c r="D102" s="233"/>
      <c r="E102" s="233"/>
      <c r="F102" s="233"/>
      <c r="G102" s="233"/>
      <c r="H102" s="233"/>
      <c r="I102" s="233"/>
      <c r="J102" s="233"/>
      <c r="K102" s="233"/>
      <c r="L102" s="233"/>
      <c r="M102" s="346"/>
    </row>
    <row r="103" spans="1:13" ht="14.25" x14ac:dyDescent="0.2">
      <c r="A103" s="231"/>
      <c r="B103" s="231"/>
      <c r="C103" s="232"/>
      <c r="D103" s="233"/>
      <c r="E103" s="233"/>
      <c r="F103" s="233"/>
      <c r="G103" s="233"/>
      <c r="H103" s="233"/>
      <c r="I103" s="233"/>
      <c r="J103" s="233"/>
      <c r="K103" s="233"/>
      <c r="L103" s="233"/>
      <c r="M103" s="346"/>
    </row>
    <row r="104" spans="1:13" ht="14.25" x14ac:dyDescent="0.2">
      <c r="A104" s="231"/>
      <c r="B104" s="231"/>
      <c r="C104" s="232"/>
      <c r="D104" s="233"/>
      <c r="E104" s="233"/>
      <c r="F104" s="233"/>
      <c r="G104" s="233"/>
      <c r="H104" s="233"/>
      <c r="I104" s="233"/>
      <c r="J104" s="233"/>
      <c r="K104" s="233"/>
      <c r="L104" s="233"/>
      <c r="M104" s="346"/>
    </row>
    <row r="105" spans="1:13" ht="14.25" x14ac:dyDescent="0.2">
      <c r="A105" s="231"/>
      <c r="B105" s="231"/>
      <c r="C105" s="232"/>
      <c r="D105" s="233"/>
      <c r="E105" s="233"/>
      <c r="F105" s="233"/>
      <c r="G105" s="233"/>
      <c r="H105" s="233"/>
      <c r="I105" s="233"/>
      <c r="J105" s="233"/>
      <c r="K105" s="233"/>
      <c r="L105" s="233"/>
      <c r="M105" s="346"/>
    </row>
    <row r="106" spans="1:13" ht="14.25" x14ac:dyDescent="0.2">
      <c r="A106" s="231"/>
      <c r="B106" s="231"/>
      <c r="C106" s="232"/>
      <c r="D106" s="233"/>
      <c r="E106" s="233"/>
      <c r="F106" s="233"/>
      <c r="G106" s="233"/>
      <c r="H106" s="233"/>
      <c r="I106" s="233"/>
      <c r="J106" s="233"/>
      <c r="K106" s="233"/>
      <c r="L106" s="233"/>
      <c r="M106" s="346"/>
    </row>
    <row r="107" spans="1:13" ht="14.25" x14ac:dyDescent="0.2">
      <c r="A107" s="231"/>
      <c r="B107" s="231"/>
      <c r="C107" s="232"/>
      <c r="D107" s="233"/>
      <c r="E107" s="233"/>
      <c r="F107" s="233"/>
      <c r="G107" s="233"/>
      <c r="H107" s="233"/>
      <c r="I107" s="233"/>
      <c r="J107" s="233"/>
      <c r="K107" s="233"/>
      <c r="L107" s="233"/>
      <c r="M107" s="346"/>
    </row>
    <row r="108" spans="1:13" ht="14.25" x14ac:dyDescent="0.2">
      <c r="A108" s="231"/>
      <c r="B108" s="231"/>
      <c r="C108" s="232"/>
      <c r="D108" s="233"/>
      <c r="E108" s="233"/>
      <c r="F108" s="233"/>
      <c r="G108" s="233"/>
      <c r="H108" s="233"/>
      <c r="I108" s="233"/>
      <c r="J108" s="233"/>
      <c r="K108" s="233"/>
      <c r="L108" s="233"/>
      <c r="M108" s="346"/>
    </row>
    <row r="109" spans="1:13" ht="14.25" x14ac:dyDescent="0.2">
      <c r="A109" s="231"/>
      <c r="B109" s="231"/>
      <c r="C109" s="232"/>
      <c r="D109" s="233"/>
      <c r="E109" s="233"/>
      <c r="F109" s="233"/>
      <c r="G109" s="233"/>
      <c r="H109" s="233"/>
      <c r="I109" s="233"/>
      <c r="J109" s="233"/>
      <c r="K109" s="233"/>
      <c r="L109" s="233"/>
      <c r="M109" s="346"/>
    </row>
    <row r="110" spans="1:13" ht="14.25" x14ac:dyDescent="0.2">
      <c r="A110" s="231"/>
      <c r="B110" s="231"/>
      <c r="C110" s="232"/>
      <c r="D110" s="233"/>
      <c r="E110" s="233"/>
      <c r="F110" s="233"/>
      <c r="G110" s="233"/>
      <c r="H110" s="233"/>
      <c r="I110" s="233"/>
      <c r="J110" s="233"/>
      <c r="K110" s="233"/>
      <c r="L110" s="233"/>
      <c r="M110" s="346"/>
    </row>
    <row r="111" spans="1:13" ht="14.25" x14ac:dyDescent="0.2">
      <c r="A111" s="231"/>
      <c r="B111" s="231"/>
      <c r="C111" s="232"/>
      <c r="D111" s="233"/>
      <c r="E111" s="233"/>
      <c r="F111" s="233"/>
      <c r="G111" s="233"/>
      <c r="H111" s="233"/>
      <c r="I111" s="233"/>
      <c r="J111" s="233"/>
      <c r="K111" s="233"/>
      <c r="L111" s="233"/>
      <c r="M111" s="346"/>
    </row>
    <row r="112" spans="1:13" ht="14.25" x14ac:dyDescent="0.2">
      <c r="A112" s="231"/>
      <c r="B112" s="231"/>
      <c r="C112" s="232"/>
      <c r="D112" s="233"/>
      <c r="E112" s="233"/>
      <c r="F112" s="233"/>
      <c r="G112" s="233"/>
      <c r="H112" s="233"/>
      <c r="I112" s="233"/>
      <c r="J112" s="233"/>
      <c r="K112" s="233"/>
      <c r="L112" s="233"/>
      <c r="M112" s="346"/>
    </row>
    <row r="113" spans="1:13" ht="14.25" x14ac:dyDescent="0.2">
      <c r="A113" s="231"/>
      <c r="B113" s="231"/>
      <c r="C113" s="232"/>
      <c r="D113" s="233"/>
      <c r="E113" s="233"/>
      <c r="F113" s="233"/>
      <c r="G113" s="233"/>
      <c r="H113" s="233"/>
      <c r="I113" s="233"/>
      <c r="J113" s="233"/>
      <c r="K113" s="233"/>
      <c r="L113" s="233"/>
      <c r="M113" s="346"/>
    </row>
    <row r="114" spans="1:13" ht="14.25" x14ac:dyDescent="0.2">
      <c r="A114" s="231"/>
      <c r="B114" s="231"/>
      <c r="C114" s="232"/>
      <c r="D114" s="233"/>
      <c r="E114" s="233"/>
      <c r="F114" s="233"/>
      <c r="G114" s="233"/>
      <c r="H114" s="233"/>
      <c r="I114" s="233"/>
      <c r="J114" s="233"/>
      <c r="K114" s="233"/>
      <c r="L114" s="233"/>
      <c r="M114" s="346"/>
    </row>
    <row r="115" spans="1:13" ht="14.25" x14ac:dyDescent="0.2">
      <c r="A115" s="231"/>
      <c r="B115" s="231"/>
      <c r="C115" s="232"/>
      <c r="D115" s="233"/>
      <c r="E115" s="233"/>
      <c r="F115" s="233"/>
      <c r="G115" s="233"/>
      <c r="H115" s="233"/>
      <c r="I115" s="233"/>
      <c r="J115" s="233"/>
      <c r="K115" s="233"/>
      <c r="L115" s="233"/>
      <c r="M115" s="346"/>
    </row>
    <row r="116" spans="1:13" ht="14.25" x14ac:dyDescent="0.2">
      <c r="A116" s="231"/>
      <c r="B116" s="231"/>
      <c r="C116" s="232"/>
      <c r="D116" s="233"/>
      <c r="E116" s="233"/>
      <c r="F116" s="233"/>
      <c r="G116" s="233"/>
      <c r="H116" s="233"/>
      <c r="I116" s="233"/>
      <c r="J116" s="233"/>
      <c r="K116" s="233"/>
      <c r="L116" s="233"/>
      <c r="M116" s="346"/>
    </row>
    <row r="117" spans="1:13" ht="14.25" x14ac:dyDescent="0.2">
      <c r="A117" s="231"/>
      <c r="B117" s="231"/>
      <c r="C117" s="232"/>
      <c r="D117" s="233"/>
      <c r="E117" s="233"/>
      <c r="F117" s="233"/>
      <c r="G117" s="233"/>
      <c r="H117" s="233"/>
      <c r="I117" s="233"/>
      <c r="J117" s="233"/>
      <c r="K117" s="233"/>
      <c r="L117" s="233"/>
      <c r="M117" s="346"/>
    </row>
    <row r="118" spans="1:13" ht="14.25" x14ac:dyDescent="0.2">
      <c r="A118" s="231"/>
      <c r="B118" s="231"/>
      <c r="C118" s="232"/>
      <c r="D118" s="233"/>
      <c r="E118" s="233"/>
      <c r="F118" s="233"/>
      <c r="G118" s="233"/>
      <c r="H118" s="233"/>
      <c r="I118" s="233"/>
      <c r="J118" s="233"/>
      <c r="K118" s="233"/>
      <c r="L118" s="233"/>
      <c r="M118" s="346"/>
    </row>
    <row r="119" spans="1:13" ht="14.25" x14ac:dyDescent="0.2">
      <c r="A119" s="231"/>
      <c r="B119" s="231"/>
      <c r="C119" s="232"/>
      <c r="D119" s="233"/>
      <c r="E119" s="233"/>
      <c r="F119" s="233"/>
      <c r="G119" s="233"/>
      <c r="H119" s="233"/>
      <c r="I119" s="233"/>
      <c r="J119" s="233"/>
      <c r="K119" s="233"/>
      <c r="L119" s="233"/>
      <c r="M119" s="346"/>
    </row>
    <row r="120" spans="1:13" ht="14.25" x14ac:dyDescent="0.2">
      <c r="A120" s="231"/>
      <c r="B120" s="231"/>
      <c r="C120" s="232"/>
      <c r="D120" s="233"/>
      <c r="E120" s="233"/>
      <c r="F120" s="233"/>
      <c r="G120" s="233"/>
      <c r="H120" s="233"/>
      <c r="I120" s="233"/>
      <c r="J120" s="233"/>
      <c r="K120" s="233"/>
      <c r="L120" s="233"/>
      <c r="M120" s="346"/>
    </row>
    <row r="121" spans="1:13" ht="14.25" x14ac:dyDescent="0.2">
      <c r="A121" s="231"/>
      <c r="B121" s="231"/>
      <c r="C121" s="232"/>
      <c r="D121" s="233"/>
      <c r="E121" s="233"/>
      <c r="F121" s="233"/>
      <c r="G121" s="233"/>
      <c r="H121" s="233"/>
      <c r="I121" s="233"/>
      <c r="J121" s="233"/>
      <c r="K121" s="233"/>
      <c r="L121" s="233"/>
      <c r="M121" s="346"/>
    </row>
    <row r="122" spans="1:13" ht="14.25" x14ac:dyDescent="0.2">
      <c r="A122" s="231"/>
      <c r="B122" s="231"/>
      <c r="C122" s="232"/>
      <c r="D122" s="233"/>
      <c r="E122" s="233"/>
      <c r="F122" s="233"/>
      <c r="G122" s="233"/>
      <c r="H122" s="233"/>
      <c r="I122" s="233"/>
      <c r="J122" s="233"/>
      <c r="K122" s="233"/>
      <c r="L122" s="233"/>
      <c r="M122" s="346"/>
    </row>
    <row r="123" spans="1:13" ht="14.25" x14ac:dyDescent="0.2">
      <c r="A123" s="231"/>
      <c r="B123" s="231"/>
      <c r="C123" s="232"/>
      <c r="D123" s="233"/>
      <c r="E123" s="233"/>
      <c r="F123" s="233"/>
      <c r="G123" s="233"/>
      <c r="H123" s="233"/>
      <c r="I123" s="233"/>
      <c r="J123" s="233"/>
      <c r="K123" s="233"/>
      <c r="L123" s="233"/>
      <c r="M123" s="346"/>
    </row>
    <row r="124" spans="1:13" ht="14.25" x14ac:dyDescent="0.2">
      <c r="A124" s="231"/>
      <c r="B124" s="231"/>
      <c r="C124" s="232"/>
      <c r="D124" s="233"/>
      <c r="E124" s="233"/>
      <c r="F124" s="233"/>
      <c r="G124" s="233"/>
      <c r="H124" s="233"/>
      <c r="I124" s="233"/>
      <c r="J124" s="233"/>
      <c r="K124" s="233"/>
      <c r="L124" s="233"/>
      <c r="M124" s="346"/>
    </row>
    <row r="125" spans="1:13" ht="14.25" x14ac:dyDescent="0.2">
      <c r="A125" s="231"/>
      <c r="B125" s="231"/>
      <c r="C125" s="232"/>
      <c r="D125" s="233"/>
      <c r="E125" s="233"/>
      <c r="F125" s="233"/>
      <c r="G125" s="233"/>
      <c r="H125" s="233"/>
      <c r="I125" s="233"/>
      <c r="J125" s="233"/>
      <c r="K125" s="233"/>
      <c r="L125" s="233"/>
      <c r="M125" s="346"/>
    </row>
    <row r="126" spans="1:13" ht="14.25" x14ac:dyDescent="0.2">
      <c r="A126" s="231"/>
      <c r="B126" s="231"/>
      <c r="C126" s="232"/>
      <c r="D126" s="233"/>
      <c r="E126" s="233"/>
      <c r="F126" s="233"/>
      <c r="G126" s="233"/>
      <c r="H126" s="233"/>
      <c r="I126" s="233"/>
      <c r="J126" s="233"/>
      <c r="K126" s="233"/>
      <c r="L126" s="233"/>
      <c r="M126" s="346"/>
    </row>
    <row r="127" spans="1:13" ht="14.25" x14ac:dyDescent="0.2">
      <c r="A127" s="231"/>
      <c r="B127" s="231"/>
      <c r="C127" s="232"/>
      <c r="D127" s="233"/>
      <c r="E127" s="233"/>
      <c r="F127" s="233"/>
      <c r="G127" s="233"/>
      <c r="H127" s="233"/>
      <c r="I127" s="233"/>
      <c r="J127" s="233"/>
      <c r="K127" s="233"/>
      <c r="L127" s="233"/>
      <c r="M127" s="346"/>
    </row>
    <row r="128" spans="1:13" ht="14.25" x14ac:dyDescent="0.2">
      <c r="A128" s="231"/>
      <c r="B128" s="231"/>
      <c r="C128" s="232"/>
      <c r="D128" s="233"/>
      <c r="E128" s="233"/>
      <c r="F128" s="233"/>
      <c r="G128" s="233"/>
      <c r="H128" s="233"/>
      <c r="I128" s="233"/>
      <c r="J128" s="233"/>
      <c r="K128" s="233"/>
      <c r="L128" s="233"/>
      <c r="M128" s="346"/>
    </row>
    <row r="129" spans="1:13" ht="14.25" x14ac:dyDescent="0.2">
      <c r="A129" s="231"/>
      <c r="B129" s="231"/>
      <c r="C129" s="232"/>
      <c r="D129" s="233"/>
      <c r="E129" s="233"/>
      <c r="F129" s="233"/>
      <c r="G129" s="233"/>
      <c r="H129" s="233"/>
      <c r="I129" s="233"/>
      <c r="J129" s="233"/>
      <c r="K129" s="233"/>
      <c r="L129" s="233"/>
      <c r="M129" s="346"/>
    </row>
    <row r="130" spans="1:13" x14ac:dyDescent="0.2">
      <c r="A130" s="118"/>
      <c r="B130" s="118"/>
      <c r="C130" s="118"/>
      <c r="D130" s="233"/>
      <c r="E130" s="233"/>
      <c r="F130" s="233"/>
      <c r="G130" s="233"/>
      <c r="H130" s="233"/>
      <c r="I130" s="233"/>
      <c r="J130" s="233"/>
      <c r="K130" s="233"/>
      <c r="L130" s="233"/>
      <c r="M130" s="346"/>
    </row>
    <row r="131" spans="1:13" x14ac:dyDescent="0.2">
      <c r="A131" s="118"/>
      <c r="B131" s="118"/>
      <c r="C131" s="118"/>
      <c r="D131" s="233"/>
      <c r="E131" s="233"/>
      <c r="F131" s="233"/>
      <c r="G131" s="233"/>
      <c r="H131" s="233"/>
      <c r="I131" s="233"/>
      <c r="J131" s="233"/>
      <c r="K131" s="233"/>
      <c r="L131" s="233"/>
      <c r="M131" s="346"/>
    </row>
    <row r="132" spans="1:13" x14ac:dyDescent="0.2">
      <c r="A132" s="118"/>
      <c r="B132" s="118"/>
      <c r="C132" s="118"/>
      <c r="D132" s="233"/>
      <c r="E132" s="233"/>
      <c r="F132" s="233"/>
      <c r="G132" s="233"/>
      <c r="H132" s="233"/>
      <c r="I132" s="233"/>
      <c r="J132" s="233"/>
      <c r="K132" s="233"/>
      <c r="L132" s="233"/>
      <c r="M132" s="346"/>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11"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3" customWidth="1"/>
    <col min="14" max="14" width="13.140625" style="343" bestFit="1" customWidth="1"/>
    <col min="15" max="16384" width="11.42578125" style="122"/>
  </cols>
  <sheetData>
    <row r="1" spans="1:19" ht="15.75" thickBot="1" x14ac:dyDescent="0.25">
      <c r="A1" s="490" t="s">
        <v>407</v>
      </c>
      <c r="B1" s="490"/>
      <c r="C1" s="490"/>
      <c r="D1" s="490"/>
      <c r="E1" s="234"/>
      <c r="F1" s="234"/>
      <c r="G1" s="234"/>
      <c r="H1" s="234"/>
      <c r="I1" s="234"/>
      <c r="J1" s="234"/>
      <c r="K1" s="234"/>
      <c r="L1" s="234"/>
      <c r="M1" s="342"/>
    </row>
    <row r="2" spans="1:19" ht="30" customHeight="1" thickBot="1" x14ac:dyDescent="0.25">
      <c r="A2" s="482"/>
      <c r="B2" s="476" t="s">
        <v>0</v>
      </c>
      <c r="C2" s="486" t="s">
        <v>437</v>
      </c>
      <c r="D2" s="485"/>
      <c r="E2" s="486" t="s">
        <v>441</v>
      </c>
      <c r="F2" s="485"/>
      <c r="G2" s="486" t="s">
        <v>442</v>
      </c>
      <c r="H2" s="485"/>
      <c r="I2" s="486" t="s">
        <v>443</v>
      </c>
      <c r="J2" s="485"/>
      <c r="K2" s="486" t="s">
        <v>444</v>
      </c>
      <c r="L2" s="485"/>
      <c r="M2" s="237"/>
    </row>
    <row r="3" spans="1:19" ht="13.5" thickBot="1" x14ac:dyDescent="0.25">
      <c r="A3" s="483"/>
      <c r="B3" s="477"/>
      <c r="C3" s="100" t="s">
        <v>54</v>
      </c>
      <c r="D3" s="236" t="s">
        <v>55</v>
      </c>
      <c r="E3" s="100" t="s">
        <v>54</v>
      </c>
      <c r="F3" s="236" t="s">
        <v>55</v>
      </c>
      <c r="G3" s="100" t="s">
        <v>54</v>
      </c>
      <c r="H3" s="236" t="s">
        <v>55</v>
      </c>
      <c r="I3" s="100" t="s">
        <v>54</v>
      </c>
      <c r="J3" s="236" t="s">
        <v>55</v>
      </c>
      <c r="K3" s="493" t="s">
        <v>54</v>
      </c>
      <c r="L3" s="494" t="s">
        <v>55</v>
      </c>
      <c r="M3" s="237"/>
      <c r="S3" s="191"/>
    </row>
    <row r="4" spans="1:19" ht="14.25" customHeight="1" thickBot="1" x14ac:dyDescent="0.25">
      <c r="A4" s="484"/>
      <c r="B4" s="478"/>
      <c r="C4" s="102">
        <v>42825</v>
      </c>
      <c r="D4" s="102">
        <v>42825</v>
      </c>
      <c r="E4" s="102">
        <v>42916</v>
      </c>
      <c r="F4" s="174">
        <v>42916</v>
      </c>
      <c r="G4" s="102">
        <v>43008</v>
      </c>
      <c r="H4" s="174">
        <v>43008</v>
      </c>
      <c r="I4" s="102">
        <v>43100</v>
      </c>
      <c r="J4" s="174">
        <v>43100</v>
      </c>
      <c r="K4" s="493"/>
      <c r="L4" s="494"/>
      <c r="M4" s="237"/>
    </row>
    <row r="5" spans="1:19" ht="13.5" thickBot="1" x14ac:dyDescent="0.25">
      <c r="A5" s="125">
        <v>1</v>
      </c>
      <c r="B5" s="347" t="s">
        <v>1</v>
      </c>
      <c r="C5" s="199">
        <v>44617</v>
      </c>
      <c r="D5" s="366">
        <v>3894</v>
      </c>
      <c r="E5" s="239">
        <v>45749</v>
      </c>
      <c r="F5" s="364">
        <v>3994</v>
      </c>
      <c r="G5" s="365">
        <v>48584</v>
      </c>
      <c r="H5" s="362">
        <v>4089</v>
      </c>
      <c r="I5" s="239">
        <v>50011</v>
      </c>
      <c r="J5" s="362">
        <v>4193</v>
      </c>
      <c r="K5" s="239">
        <f>$I5-'Año 2016'!$I5</f>
        <v>6626</v>
      </c>
      <c r="L5" s="240">
        <f>$J5-'Año 2016'!$J5</f>
        <v>380</v>
      </c>
      <c r="M5" s="344"/>
      <c r="N5" s="345"/>
      <c r="O5" s="467" t="s">
        <v>67</v>
      </c>
      <c r="P5" s="468"/>
    </row>
    <row r="6" spans="1:19" x14ac:dyDescent="0.2">
      <c r="A6" s="125">
        <v>2</v>
      </c>
      <c r="B6" s="348" t="s">
        <v>2</v>
      </c>
      <c r="C6" s="203">
        <v>80139</v>
      </c>
      <c r="D6" s="246">
        <v>4312</v>
      </c>
      <c r="E6" s="203">
        <v>81297</v>
      </c>
      <c r="F6" s="112">
        <v>4415</v>
      </c>
      <c r="G6" s="110">
        <v>81664</v>
      </c>
      <c r="H6" s="246">
        <v>4516</v>
      </c>
      <c r="I6" s="203">
        <v>83016</v>
      </c>
      <c r="J6" s="246">
        <v>4617</v>
      </c>
      <c r="K6" s="203">
        <f>$I6-'Año 2016'!$I6</f>
        <v>4256</v>
      </c>
      <c r="L6" s="201">
        <f>$J6-'Año 2016'!$J6</f>
        <v>367</v>
      </c>
      <c r="M6" s="344"/>
      <c r="N6" s="345"/>
    </row>
    <row r="7" spans="1:19" x14ac:dyDescent="0.2">
      <c r="A7" s="125">
        <v>3</v>
      </c>
      <c r="B7" s="348" t="s">
        <v>3</v>
      </c>
      <c r="C7" s="200">
        <v>3707328</v>
      </c>
      <c r="D7" s="111">
        <v>16258</v>
      </c>
      <c r="E7" s="203">
        <v>3879798</v>
      </c>
      <c r="F7" s="112">
        <v>16618</v>
      </c>
      <c r="G7" s="110">
        <v>4060987</v>
      </c>
      <c r="H7" s="246">
        <v>16957</v>
      </c>
      <c r="I7" s="203">
        <v>4217346</v>
      </c>
      <c r="J7" s="246">
        <v>17302</v>
      </c>
      <c r="K7" s="203">
        <f>$I7-'Año 2016'!$I7</f>
        <v>694503</v>
      </c>
      <c r="L7" s="201">
        <f>$J7-'Año 2016'!$J7</f>
        <v>1382</v>
      </c>
      <c r="M7" s="344"/>
      <c r="N7" s="345"/>
    </row>
    <row r="8" spans="1:19" x14ac:dyDescent="0.2">
      <c r="A8" s="125">
        <v>4</v>
      </c>
      <c r="B8" s="348" t="s">
        <v>4</v>
      </c>
      <c r="C8" s="200">
        <v>176083</v>
      </c>
      <c r="D8" s="111">
        <v>10991</v>
      </c>
      <c r="E8" s="203">
        <v>180207</v>
      </c>
      <c r="F8" s="112">
        <v>11384</v>
      </c>
      <c r="G8" s="110">
        <v>186392</v>
      </c>
      <c r="H8" s="246">
        <v>11825</v>
      </c>
      <c r="I8" s="203">
        <v>191305</v>
      </c>
      <c r="J8" s="246">
        <v>12230</v>
      </c>
      <c r="K8" s="203">
        <f>$I8-'Año 2016'!$I8</f>
        <v>20388</v>
      </c>
      <c r="L8" s="201">
        <f>$J8-'Año 2016'!$J8</f>
        <v>1660</v>
      </c>
      <c r="M8" s="344"/>
      <c r="N8" s="345"/>
    </row>
    <row r="9" spans="1:19" x14ac:dyDescent="0.2">
      <c r="A9" s="125">
        <v>5</v>
      </c>
      <c r="B9" s="348" t="s">
        <v>5</v>
      </c>
      <c r="C9" s="200">
        <v>960763</v>
      </c>
      <c r="D9" s="111">
        <v>12316</v>
      </c>
      <c r="E9" s="203">
        <v>980913</v>
      </c>
      <c r="F9" s="112">
        <v>12660</v>
      </c>
      <c r="G9" s="110">
        <v>1008645</v>
      </c>
      <c r="H9" s="246">
        <v>13013</v>
      </c>
      <c r="I9" s="203">
        <v>1030791</v>
      </c>
      <c r="J9" s="246">
        <v>13326</v>
      </c>
      <c r="K9" s="203">
        <f>$I9-'Año 2016'!$I9</f>
        <v>93932</v>
      </c>
      <c r="L9" s="201">
        <f>$J9-'Año 2016'!$J9</f>
        <v>1352</v>
      </c>
      <c r="M9" s="344"/>
      <c r="N9" s="345"/>
    </row>
    <row r="10" spans="1:19" x14ac:dyDescent="0.2">
      <c r="A10" s="125">
        <v>6</v>
      </c>
      <c r="B10" s="348" t="s">
        <v>6</v>
      </c>
      <c r="C10" s="200">
        <v>11415</v>
      </c>
      <c r="D10" s="111">
        <v>7204</v>
      </c>
      <c r="E10" s="203">
        <v>11699</v>
      </c>
      <c r="F10" s="112">
        <v>7299</v>
      </c>
      <c r="G10" s="110">
        <v>12302</v>
      </c>
      <c r="H10" s="246">
        <v>7419</v>
      </c>
      <c r="I10" s="203">
        <v>12559</v>
      </c>
      <c r="J10" s="246">
        <v>7522</v>
      </c>
      <c r="K10" s="203">
        <f>$I10-'Año 2016'!$I10</f>
        <v>1395</v>
      </c>
      <c r="L10" s="201">
        <f>$J10-'Año 2016'!$J10</f>
        <v>416</v>
      </c>
      <c r="M10" s="344"/>
      <c r="N10" s="345"/>
    </row>
    <row r="11" spans="1:19" x14ac:dyDescent="0.2">
      <c r="A11" s="125">
        <v>7</v>
      </c>
      <c r="B11" s="348"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44"/>
      <c r="N11" s="345"/>
    </row>
    <row r="12" spans="1:19" x14ac:dyDescent="0.2">
      <c r="A12" s="125">
        <v>8</v>
      </c>
      <c r="B12" s="348" t="s">
        <v>8</v>
      </c>
      <c r="C12" s="200">
        <v>126788</v>
      </c>
      <c r="D12" s="111">
        <v>28140</v>
      </c>
      <c r="E12" s="203">
        <v>129874</v>
      </c>
      <c r="F12" s="112">
        <v>28864</v>
      </c>
      <c r="G12" s="110">
        <v>136369</v>
      </c>
      <c r="H12" s="246">
        <v>29601</v>
      </c>
      <c r="I12" s="203">
        <v>140238</v>
      </c>
      <c r="J12" s="246">
        <v>30343</v>
      </c>
      <c r="K12" s="203">
        <f>$I12-'Año 2016'!$I12</f>
        <v>16869</v>
      </c>
      <c r="L12" s="201">
        <f>$J12-'Año 2016'!$J12</f>
        <v>2758</v>
      </c>
      <c r="M12" s="344"/>
      <c r="N12" s="345"/>
    </row>
    <row r="13" spans="1:19" x14ac:dyDescent="0.2">
      <c r="A13" s="125">
        <v>9</v>
      </c>
      <c r="B13" s="348" t="s">
        <v>9</v>
      </c>
      <c r="C13" s="200">
        <v>9634</v>
      </c>
      <c r="D13" s="111">
        <v>377</v>
      </c>
      <c r="E13" s="203">
        <v>9793</v>
      </c>
      <c r="F13" s="112">
        <v>391</v>
      </c>
      <c r="G13" s="110">
        <v>9894</v>
      </c>
      <c r="H13" s="246">
        <v>400</v>
      </c>
      <c r="I13" s="203">
        <v>10082</v>
      </c>
      <c r="J13" s="246">
        <v>412</v>
      </c>
      <c r="K13" s="203">
        <f>$I13-'Año 2016'!$I13</f>
        <v>655</v>
      </c>
      <c r="L13" s="201">
        <f>$J13-'Año 2016'!$J13</f>
        <v>41</v>
      </c>
      <c r="M13" s="344"/>
      <c r="N13" s="345"/>
    </row>
    <row r="14" spans="1:19" x14ac:dyDescent="0.2">
      <c r="A14" s="125">
        <v>10</v>
      </c>
      <c r="B14" s="348" t="s">
        <v>10</v>
      </c>
      <c r="C14" s="200">
        <v>7533</v>
      </c>
      <c r="D14" s="111">
        <v>1741</v>
      </c>
      <c r="E14" s="203">
        <v>7691</v>
      </c>
      <c r="F14" s="112">
        <v>1772</v>
      </c>
      <c r="G14" s="110">
        <v>7959</v>
      </c>
      <c r="H14" s="246">
        <v>1796</v>
      </c>
      <c r="I14" s="203">
        <v>8185</v>
      </c>
      <c r="J14" s="246">
        <v>1828</v>
      </c>
      <c r="K14" s="203">
        <f>$I14-'Año 2016'!$I14</f>
        <v>805</v>
      </c>
      <c r="L14" s="201">
        <f>$J14-'Año 2016'!$J14</f>
        <v>127</v>
      </c>
      <c r="M14" s="344"/>
      <c r="N14" s="345"/>
    </row>
    <row r="15" spans="1:19" x14ac:dyDescent="0.2">
      <c r="A15" s="125">
        <v>11</v>
      </c>
      <c r="B15" s="348" t="s">
        <v>11</v>
      </c>
      <c r="C15" s="200">
        <v>665313</v>
      </c>
      <c r="D15" s="111">
        <v>23247</v>
      </c>
      <c r="E15" s="203">
        <v>680100</v>
      </c>
      <c r="F15" s="112">
        <v>23800</v>
      </c>
      <c r="G15" s="110">
        <v>701661</v>
      </c>
      <c r="H15" s="246">
        <v>24276</v>
      </c>
      <c r="I15" s="203">
        <v>719114</v>
      </c>
      <c r="J15" s="246">
        <v>24866</v>
      </c>
      <c r="K15" s="203">
        <f>$I15-'Año 2016'!$I15</f>
        <v>72560</v>
      </c>
      <c r="L15" s="201">
        <f>$J15-'Año 2016'!$J15</f>
        <v>2139</v>
      </c>
      <c r="M15" s="344"/>
      <c r="N15" s="345"/>
    </row>
    <row r="16" spans="1:19" ht="15" x14ac:dyDescent="0.2">
      <c r="A16" s="125">
        <v>12</v>
      </c>
      <c r="B16" s="348" t="s">
        <v>12</v>
      </c>
      <c r="C16" s="200">
        <v>27604</v>
      </c>
      <c r="D16" s="111">
        <v>2144</v>
      </c>
      <c r="E16" s="203">
        <v>28332</v>
      </c>
      <c r="F16" s="112">
        <v>2203</v>
      </c>
      <c r="G16" s="110">
        <v>29544</v>
      </c>
      <c r="H16" s="246">
        <v>2261</v>
      </c>
      <c r="I16" s="203">
        <v>30443</v>
      </c>
      <c r="J16" s="246">
        <v>2330</v>
      </c>
      <c r="K16" s="203">
        <f>$I16-'Año 2016'!$I16</f>
        <v>3762</v>
      </c>
      <c r="L16" s="201">
        <f>$J16-'Año 2016'!$J16</f>
        <v>276</v>
      </c>
      <c r="M16" s="344"/>
      <c r="N16" s="345"/>
      <c r="P16" s="466"/>
      <c r="Q16" s="466"/>
    </row>
    <row r="17" spans="1:14" x14ac:dyDescent="0.2">
      <c r="A17" s="125">
        <v>13</v>
      </c>
      <c r="B17" s="348" t="s">
        <v>13</v>
      </c>
      <c r="C17" s="200">
        <v>4479</v>
      </c>
      <c r="D17" s="111">
        <v>600</v>
      </c>
      <c r="E17" s="203">
        <v>4561</v>
      </c>
      <c r="F17" s="112">
        <v>622</v>
      </c>
      <c r="G17" s="110">
        <v>4872</v>
      </c>
      <c r="H17" s="246">
        <v>647</v>
      </c>
      <c r="I17" s="203">
        <v>4965</v>
      </c>
      <c r="J17" s="246">
        <v>658</v>
      </c>
      <c r="K17" s="203">
        <f>$I17-'Año 2016'!$I17</f>
        <v>591</v>
      </c>
      <c r="L17" s="201">
        <f>$J17-'Año 2016'!$J17</f>
        <v>80</v>
      </c>
      <c r="M17" s="344"/>
      <c r="N17" s="345"/>
    </row>
    <row r="18" spans="1:14" x14ac:dyDescent="0.2">
      <c r="A18" s="125">
        <v>14</v>
      </c>
      <c r="B18" s="348" t="s">
        <v>14</v>
      </c>
      <c r="C18" s="200">
        <v>12665</v>
      </c>
      <c r="D18" s="111">
        <v>1488</v>
      </c>
      <c r="E18" s="203">
        <v>12889</v>
      </c>
      <c r="F18" s="112">
        <v>1512</v>
      </c>
      <c r="G18" s="110">
        <v>13442</v>
      </c>
      <c r="H18" s="246">
        <v>1544</v>
      </c>
      <c r="I18" s="203">
        <v>13699</v>
      </c>
      <c r="J18" s="246">
        <v>1580</v>
      </c>
      <c r="K18" s="203">
        <f>$I18-'Año 2016'!$I18</f>
        <v>1309</v>
      </c>
      <c r="L18" s="201">
        <f>$J18-'Año 2016'!$J18</f>
        <v>130</v>
      </c>
      <c r="M18" s="344"/>
      <c r="N18" s="345"/>
    </row>
    <row r="19" spans="1:14" x14ac:dyDescent="0.2">
      <c r="A19" s="125">
        <v>15</v>
      </c>
      <c r="B19" s="348" t="s">
        <v>15</v>
      </c>
      <c r="C19" s="200">
        <v>30465</v>
      </c>
      <c r="D19" s="111">
        <v>3029</v>
      </c>
      <c r="E19" s="203">
        <v>31226</v>
      </c>
      <c r="F19" s="112">
        <v>3108</v>
      </c>
      <c r="G19" s="110">
        <v>32320</v>
      </c>
      <c r="H19" s="246">
        <v>3194</v>
      </c>
      <c r="I19" s="203">
        <v>33050</v>
      </c>
      <c r="J19" s="246">
        <v>3258</v>
      </c>
      <c r="K19" s="203">
        <f>$I19-'Año 2016'!$I19</f>
        <v>3296</v>
      </c>
      <c r="L19" s="201">
        <f>$J19-'Año 2016'!$J19</f>
        <v>305</v>
      </c>
      <c r="M19" s="344"/>
      <c r="N19" s="345"/>
    </row>
    <row r="20" spans="1:14" x14ac:dyDescent="0.2">
      <c r="A20" s="125">
        <v>16</v>
      </c>
      <c r="B20" s="348" t="s">
        <v>16</v>
      </c>
      <c r="C20" s="200">
        <v>18067</v>
      </c>
      <c r="D20" s="111">
        <v>3175</v>
      </c>
      <c r="E20" s="203">
        <v>18359</v>
      </c>
      <c r="F20" s="112">
        <v>3259</v>
      </c>
      <c r="G20" s="110">
        <v>19012</v>
      </c>
      <c r="H20" s="246">
        <v>3326</v>
      </c>
      <c r="I20" s="203">
        <v>19340</v>
      </c>
      <c r="J20" s="246">
        <v>3396</v>
      </c>
      <c r="K20" s="203">
        <f>$I20-'Año 2016'!$I20</f>
        <v>1626</v>
      </c>
      <c r="L20" s="201">
        <f>$J20-'Año 2016'!$J20</f>
        <v>283</v>
      </c>
      <c r="M20" s="344"/>
      <c r="N20" s="345"/>
    </row>
    <row r="21" spans="1:14" x14ac:dyDescent="0.2">
      <c r="A21" s="125">
        <v>17</v>
      </c>
      <c r="B21" s="348" t="s">
        <v>17</v>
      </c>
      <c r="C21" s="200">
        <v>20570</v>
      </c>
      <c r="D21" s="111">
        <v>3518</v>
      </c>
      <c r="E21" s="203">
        <v>21070</v>
      </c>
      <c r="F21" s="112">
        <v>3606</v>
      </c>
      <c r="G21" s="110">
        <v>21834</v>
      </c>
      <c r="H21" s="246">
        <v>3726</v>
      </c>
      <c r="I21" s="203">
        <v>22364</v>
      </c>
      <c r="J21" s="246">
        <v>3841</v>
      </c>
      <c r="K21" s="203">
        <f>$I21-'Año 2016'!$I21</f>
        <v>2421</v>
      </c>
      <c r="L21" s="201">
        <f>$J21-'Año 2016'!$J21</f>
        <v>418</v>
      </c>
      <c r="M21" s="344"/>
      <c r="N21" s="345"/>
    </row>
    <row r="22" spans="1:14" s="150" customFormat="1" x14ac:dyDescent="0.2">
      <c r="A22" s="125">
        <v>18</v>
      </c>
      <c r="B22" s="348" t="s">
        <v>18</v>
      </c>
      <c r="C22" s="209">
        <v>195281</v>
      </c>
      <c r="D22" s="111">
        <v>9420</v>
      </c>
      <c r="E22" s="110">
        <v>213206</v>
      </c>
      <c r="F22" s="112">
        <v>9770</v>
      </c>
      <c r="G22" s="110">
        <v>246515</v>
      </c>
      <c r="H22" s="246">
        <v>10152</v>
      </c>
      <c r="I22" s="110">
        <v>274496</v>
      </c>
      <c r="J22" s="246">
        <v>10489</v>
      </c>
      <c r="K22" s="110">
        <f>$I22-'Año 2016'!$I22</f>
        <v>97392</v>
      </c>
      <c r="L22" s="112">
        <f>$J22-'Año 2016'!$J22</f>
        <v>1430</v>
      </c>
      <c r="M22" s="344"/>
      <c r="N22" s="345"/>
    </row>
    <row r="23" spans="1:14" x14ac:dyDescent="0.2">
      <c r="A23" s="125">
        <v>19</v>
      </c>
      <c r="B23" s="348"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44"/>
      <c r="N23" s="345"/>
    </row>
    <row r="24" spans="1:14" x14ac:dyDescent="0.2">
      <c r="A24" s="125">
        <v>20</v>
      </c>
      <c r="B24" s="348" t="s">
        <v>20</v>
      </c>
      <c r="C24" s="200">
        <v>294158</v>
      </c>
      <c r="D24" s="111">
        <v>1273</v>
      </c>
      <c r="E24" s="203">
        <v>303551</v>
      </c>
      <c r="F24" s="112">
        <v>1333</v>
      </c>
      <c r="G24" s="110">
        <v>318792</v>
      </c>
      <c r="H24" s="246">
        <v>1415</v>
      </c>
      <c r="I24" s="203">
        <v>326118</v>
      </c>
      <c r="J24" s="246">
        <v>1447</v>
      </c>
      <c r="K24" s="203">
        <f>$I24-'Año 2016'!$I24</f>
        <v>37032</v>
      </c>
      <c r="L24" s="201">
        <f>$J24-'Año 2016'!$J24</f>
        <v>205</v>
      </c>
      <c r="M24" s="344"/>
      <c r="N24" s="345"/>
    </row>
    <row r="25" spans="1:14" x14ac:dyDescent="0.2">
      <c r="A25" s="125">
        <v>21</v>
      </c>
      <c r="B25" s="348"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44"/>
      <c r="N25" s="345"/>
    </row>
    <row r="26" spans="1:14" x14ac:dyDescent="0.2">
      <c r="A26" s="125">
        <v>22</v>
      </c>
      <c r="B26" s="348" t="s">
        <v>22</v>
      </c>
      <c r="C26" s="200">
        <v>15614</v>
      </c>
      <c r="D26" s="111">
        <v>2670</v>
      </c>
      <c r="E26" s="203">
        <v>16367</v>
      </c>
      <c r="F26" s="112">
        <v>2736</v>
      </c>
      <c r="G26" s="110">
        <v>17292</v>
      </c>
      <c r="H26" s="246">
        <v>2823</v>
      </c>
      <c r="I26" s="203">
        <v>17996</v>
      </c>
      <c r="J26" s="246">
        <v>2898</v>
      </c>
      <c r="K26" s="203">
        <f>$I26-'Año 2016'!$I26</f>
        <v>3058</v>
      </c>
      <c r="L26" s="201">
        <f>$J26-'Año 2016'!$J26</f>
        <v>296</v>
      </c>
      <c r="M26" s="344"/>
      <c r="N26" s="345"/>
    </row>
    <row r="27" spans="1:14" x14ac:dyDescent="0.2">
      <c r="A27" s="125">
        <v>23</v>
      </c>
      <c r="B27" s="348"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44"/>
      <c r="N27" s="345"/>
    </row>
    <row r="28" spans="1:14" x14ac:dyDescent="0.2">
      <c r="A28" s="125">
        <v>24</v>
      </c>
      <c r="B28" s="348" t="s">
        <v>413</v>
      </c>
      <c r="C28" s="200">
        <v>208463</v>
      </c>
      <c r="D28" s="111">
        <v>6999</v>
      </c>
      <c r="E28" s="203">
        <v>212340</v>
      </c>
      <c r="F28" s="112">
        <v>7190</v>
      </c>
      <c r="G28" s="110">
        <v>217728</v>
      </c>
      <c r="H28" s="246">
        <v>7355</v>
      </c>
      <c r="I28" s="203">
        <v>221546</v>
      </c>
      <c r="J28" s="246">
        <v>7515</v>
      </c>
      <c r="K28" s="203">
        <f>$I28-'Año 2016'!$I28</f>
        <v>17326</v>
      </c>
      <c r="L28" s="244">
        <f>$J28-'Año 2016'!$J28</f>
        <v>674</v>
      </c>
      <c r="M28" s="344"/>
      <c r="N28" s="345"/>
    </row>
    <row r="29" spans="1:14" x14ac:dyDescent="0.2">
      <c r="A29" s="125">
        <v>25</v>
      </c>
      <c r="B29" s="348" t="s">
        <v>25</v>
      </c>
      <c r="C29" s="200">
        <v>59779</v>
      </c>
      <c r="D29" s="111">
        <v>6346</v>
      </c>
      <c r="E29" s="203">
        <v>61229</v>
      </c>
      <c r="F29" s="112">
        <v>6509</v>
      </c>
      <c r="G29" s="110">
        <v>63586</v>
      </c>
      <c r="H29" s="246">
        <v>6660</v>
      </c>
      <c r="I29" s="203">
        <v>65143</v>
      </c>
      <c r="J29" s="246">
        <v>6842</v>
      </c>
      <c r="K29" s="203">
        <f>$I29-'Año 2016'!$I29</f>
        <v>7186</v>
      </c>
      <c r="L29" s="201">
        <f>$J29-'Año 2016'!$J29</f>
        <v>633</v>
      </c>
      <c r="M29" s="344"/>
      <c r="N29" s="345"/>
    </row>
    <row r="30" spans="1:14" ht="25.5" x14ac:dyDescent="0.2">
      <c r="A30" s="125">
        <v>26</v>
      </c>
      <c r="B30" s="348"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44"/>
      <c r="N30" s="345"/>
    </row>
    <row r="31" spans="1:14" x14ac:dyDescent="0.2">
      <c r="A31" s="125">
        <v>27</v>
      </c>
      <c r="B31" s="348" t="s">
        <v>27</v>
      </c>
      <c r="C31" s="200">
        <v>148064</v>
      </c>
      <c r="D31" s="111">
        <v>1571</v>
      </c>
      <c r="E31" s="110">
        <v>151320</v>
      </c>
      <c r="F31" s="112">
        <v>1621</v>
      </c>
      <c r="G31" s="110">
        <v>155677</v>
      </c>
      <c r="H31" s="246">
        <v>1660</v>
      </c>
      <c r="I31" s="203">
        <v>159391</v>
      </c>
      <c r="J31" s="246">
        <v>1709</v>
      </c>
      <c r="K31" s="203">
        <f>$I31-'Año 2016'!$I31</f>
        <v>15157</v>
      </c>
      <c r="L31" s="201">
        <f>$J31-'Año 2016'!$J31</f>
        <v>187</v>
      </c>
      <c r="M31" s="344"/>
      <c r="N31" s="345"/>
    </row>
    <row r="32" spans="1:14" x14ac:dyDescent="0.2">
      <c r="A32" s="125">
        <v>28</v>
      </c>
      <c r="B32" s="348" t="s">
        <v>28</v>
      </c>
      <c r="C32" s="200">
        <v>41750</v>
      </c>
      <c r="D32" s="111">
        <v>5898</v>
      </c>
      <c r="E32" s="203">
        <v>42722</v>
      </c>
      <c r="F32" s="112">
        <v>6046</v>
      </c>
      <c r="G32" s="110">
        <v>43960</v>
      </c>
      <c r="H32" s="246">
        <v>6239</v>
      </c>
      <c r="I32" s="203">
        <v>45077</v>
      </c>
      <c r="J32" s="246">
        <v>6400</v>
      </c>
      <c r="K32" s="203">
        <f>$I32-'Año 2016'!$I32</f>
        <v>4496</v>
      </c>
      <c r="L32" s="201">
        <f>$J32-'Año 2016'!$J32</f>
        <v>657</v>
      </c>
      <c r="M32" s="344"/>
      <c r="N32" s="345"/>
    </row>
    <row r="33" spans="1:14" x14ac:dyDescent="0.2">
      <c r="A33" s="125">
        <v>29</v>
      </c>
      <c r="B33" s="348"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44"/>
      <c r="N33" s="345"/>
    </row>
    <row r="34" spans="1:14" x14ac:dyDescent="0.2">
      <c r="A34" s="125">
        <v>30</v>
      </c>
      <c r="B34" s="348" t="s">
        <v>30</v>
      </c>
      <c r="C34" s="200">
        <v>97948</v>
      </c>
      <c r="D34" s="111">
        <v>5532</v>
      </c>
      <c r="E34" s="203">
        <v>99994</v>
      </c>
      <c r="F34" s="112">
        <v>5667</v>
      </c>
      <c r="G34" s="110">
        <v>102360</v>
      </c>
      <c r="H34" s="246">
        <v>5833</v>
      </c>
      <c r="I34" s="203">
        <v>104364</v>
      </c>
      <c r="J34" s="246">
        <v>5984</v>
      </c>
      <c r="K34" s="203">
        <f>$I34-'Año 2016'!$I34</f>
        <v>8699</v>
      </c>
      <c r="L34" s="201">
        <f>$J34-'Año 2016'!$J34</f>
        <v>595</v>
      </c>
      <c r="M34" s="344"/>
      <c r="N34" s="345"/>
    </row>
    <row r="35" spans="1:14" x14ac:dyDescent="0.2">
      <c r="A35" s="125">
        <v>31</v>
      </c>
      <c r="B35" s="348" t="s">
        <v>31</v>
      </c>
      <c r="C35" s="200">
        <v>294953</v>
      </c>
      <c r="D35" s="111">
        <v>5909</v>
      </c>
      <c r="E35" s="203">
        <v>299832</v>
      </c>
      <c r="F35" s="112">
        <v>6085</v>
      </c>
      <c r="G35" s="110">
        <v>307245</v>
      </c>
      <c r="H35" s="246">
        <v>6243</v>
      </c>
      <c r="I35" s="203">
        <v>313788</v>
      </c>
      <c r="J35" s="246">
        <v>6434</v>
      </c>
      <c r="K35" s="203">
        <f>$I35-'Año 2016'!$I35</f>
        <v>25976</v>
      </c>
      <c r="L35" s="201">
        <f>$J35-'Año 2016'!$J35</f>
        <v>669</v>
      </c>
      <c r="M35" s="344"/>
      <c r="N35" s="345"/>
    </row>
    <row r="36" spans="1:14" x14ac:dyDescent="0.2">
      <c r="A36" s="125">
        <v>32</v>
      </c>
      <c r="B36" s="348" t="s">
        <v>32</v>
      </c>
      <c r="C36" s="200">
        <v>23121</v>
      </c>
      <c r="D36" s="111">
        <v>2030</v>
      </c>
      <c r="E36" s="203">
        <v>23692</v>
      </c>
      <c r="F36" s="112">
        <v>2083</v>
      </c>
      <c r="G36" s="110">
        <v>24393</v>
      </c>
      <c r="H36" s="246">
        <v>2129</v>
      </c>
      <c r="I36" s="203">
        <v>25104</v>
      </c>
      <c r="J36" s="246">
        <v>2183</v>
      </c>
      <c r="K36" s="203">
        <f>$I36-'Año 2016'!$I36</f>
        <v>2710</v>
      </c>
      <c r="L36" s="201">
        <f>$J36-'Año 2016'!$J36</f>
        <v>212</v>
      </c>
      <c r="M36" s="344"/>
      <c r="N36" s="345"/>
    </row>
    <row r="37" spans="1:14" x14ac:dyDescent="0.2">
      <c r="A37" s="125">
        <v>33</v>
      </c>
      <c r="B37" s="348" t="s">
        <v>33</v>
      </c>
      <c r="C37" s="200">
        <v>5855</v>
      </c>
      <c r="D37" s="111">
        <v>388</v>
      </c>
      <c r="E37" s="203">
        <v>5988</v>
      </c>
      <c r="F37" s="112">
        <v>403</v>
      </c>
      <c r="G37" s="110">
        <v>6145</v>
      </c>
      <c r="H37" s="246">
        <v>413</v>
      </c>
      <c r="I37" s="203">
        <v>6312</v>
      </c>
      <c r="J37" s="246">
        <v>418</v>
      </c>
      <c r="K37" s="203">
        <f>$I37-'Año 2016'!$I37</f>
        <v>630</v>
      </c>
      <c r="L37" s="201">
        <f>$J37-'Año 2016'!$J37</f>
        <v>40</v>
      </c>
      <c r="M37" s="344"/>
      <c r="N37" s="345"/>
    </row>
    <row r="38" spans="1:14" ht="15.75" customHeight="1" x14ac:dyDescent="0.2">
      <c r="A38" s="125">
        <v>34</v>
      </c>
      <c r="B38" s="348"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44"/>
      <c r="N38" s="345"/>
    </row>
    <row r="39" spans="1:14" ht="25.5" customHeight="1" x14ac:dyDescent="0.2">
      <c r="A39" s="125">
        <v>35</v>
      </c>
      <c r="B39" s="348" t="s">
        <v>35</v>
      </c>
      <c r="C39" s="209">
        <v>76445</v>
      </c>
      <c r="D39" s="111">
        <v>8795</v>
      </c>
      <c r="E39" s="203">
        <v>79489</v>
      </c>
      <c r="F39" s="112">
        <v>9361</v>
      </c>
      <c r="G39" s="110">
        <v>82988</v>
      </c>
      <c r="H39" s="246">
        <v>9966</v>
      </c>
      <c r="I39" s="110">
        <v>86390</v>
      </c>
      <c r="J39" s="246">
        <v>10484</v>
      </c>
      <c r="K39" s="110">
        <f>$I39-'Año 2016'!$I39</f>
        <v>13210</v>
      </c>
      <c r="L39" s="112">
        <f>$J39-'Año 2016'!$J39</f>
        <v>2163</v>
      </c>
      <c r="M39" s="344"/>
      <c r="N39" s="345"/>
    </row>
    <row r="40" spans="1:14" x14ac:dyDescent="0.2">
      <c r="A40" s="125">
        <v>36</v>
      </c>
      <c r="B40" s="348" t="s">
        <v>36</v>
      </c>
      <c r="C40" s="200">
        <v>523430</v>
      </c>
      <c r="D40" s="111">
        <v>2161</v>
      </c>
      <c r="E40" s="110">
        <v>536134</v>
      </c>
      <c r="F40" s="112">
        <v>2257</v>
      </c>
      <c r="G40" s="110">
        <v>553045</v>
      </c>
      <c r="H40" s="246">
        <v>2327</v>
      </c>
      <c r="I40" s="203">
        <v>568546</v>
      </c>
      <c r="J40" s="246">
        <v>2419</v>
      </c>
      <c r="K40" s="203">
        <f>$I40-'Año 2016'!$I40</f>
        <v>61567</v>
      </c>
      <c r="L40" s="201">
        <f>$J40-'Año 2016'!$J40</f>
        <v>340</v>
      </c>
      <c r="M40" s="344"/>
      <c r="N40" s="345"/>
    </row>
    <row r="41" spans="1:14" ht="12.75" customHeight="1" x14ac:dyDescent="0.2">
      <c r="A41" s="125">
        <v>37</v>
      </c>
      <c r="B41" s="348" t="s">
        <v>37</v>
      </c>
      <c r="C41" s="209">
        <v>233750</v>
      </c>
      <c r="D41" s="111">
        <v>9661</v>
      </c>
      <c r="E41" s="203">
        <v>239743</v>
      </c>
      <c r="F41" s="112">
        <v>9965</v>
      </c>
      <c r="G41" s="110">
        <v>250459</v>
      </c>
      <c r="H41" s="246">
        <v>10320</v>
      </c>
      <c r="I41" s="110">
        <v>257437</v>
      </c>
      <c r="J41" s="246">
        <v>10624</v>
      </c>
      <c r="K41" s="110">
        <f>$I41-'Año 2016'!$I41</f>
        <v>31062</v>
      </c>
      <c r="L41" s="112">
        <f>$J41-'Año 2016'!$J41</f>
        <v>1277</v>
      </c>
      <c r="M41" s="344"/>
      <c r="N41" s="345"/>
    </row>
    <row r="42" spans="1:14" s="150" customFormat="1" ht="25.5" x14ac:dyDescent="0.2">
      <c r="A42" s="125">
        <v>38</v>
      </c>
      <c r="B42" s="348" t="s">
        <v>38</v>
      </c>
      <c r="C42" s="209">
        <v>227595</v>
      </c>
      <c r="D42" s="111">
        <v>9295</v>
      </c>
      <c r="E42" s="110">
        <v>231964</v>
      </c>
      <c r="F42" s="112">
        <v>9581</v>
      </c>
      <c r="G42" s="110">
        <v>238144</v>
      </c>
      <c r="H42" s="246">
        <v>9898</v>
      </c>
      <c r="I42" s="110">
        <v>242724</v>
      </c>
      <c r="J42" s="246">
        <v>10141</v>
      </c>
      <c r="K42" s="110">
        <f>$I42-'Año 2016'!$I42</f>
        <v>19664</v>
      </c>
      <c r="L42" s="112">
        <f>$J42-'Año 2016'!$J42</f>
        <v>1036</v>
      </c>
      <c r="M42" s="344"/>
      <c r="N42" s="345"/>
    </row>
    <row r="43" spans="1:14" x14ac:dyDescent="0.2">
      <c r="A43" s="125">
        <v>39</v>
      </c>
      <c r="B43" s="348" t="s">
        <v>39</v>
      </c>
      <c r="C43" s="200">
        <v>295393</v>
      </c>
      <c r="D43" s="111">
        <v>54762</v>
      </c>
      <c r="E43" s="110">
        <v>302471</v>
      </c>
      <c r="F43" s="112">
        <v>57526</v>
      </c>
      <c r="G43" s="110">
        <v>312245</v>
      </c>
      <c r="H43" s="246">
        <v>59997</v>
      </c>
      <c r="I43" s="203">
        <v>319501</v>
      </c>
      <c r="J43" s="246">
        <v>61952</v>
      </c>
      <c r="K43" s="203">
        <f>$I43-'Año 2016'!$I43</f>
        <v>29316</v>
      </c>
      <c r="L43" s="201">
        <f>$J43-'Año 2016'!$J43</f>
        <v>8601</v>
      </c>
      <c r="M43" s="344"/>
      <c r="N43" s="345"/>
    </row>
    <row r="44" spans="1:14" x14ac:dyDescent="0.2">
      <c r="A44" s="125">
        <v>40</v>
      </c>
      <c r="B44" s="348" t="s">
        <v>40</v>
      </c>
      <c r="C44" s="200">
        <v>27722</v>
      </c>
      <c r="D44" s="111">
        <v>3143</v>
      </c>
      <c r="E44" s="203">
        <v>28232</v>
      </c>
      <c r="F44" s="112">
        <v>3214</v>
      </c>
      <c r="G44" s="376">
        <v>27137</v>
      </c>
      <c r="H44" s="246">
        <v>3275</v>
      </c>
      <c r="I44" s="377">
        <v>27695</v>
      </c>
      <c r="J44" s="246">
        <v>3363</v>
      </c>
      <c r="K44" s="203">
        <f>$I44-'Año 2016'!$I44</f>
        <v>543</v>
      </c>
      <c r="L44" s="201">
        <f>$J44-'Año 2016'!$J44</f>
        <v>269</v>
      </c>
      <c r="M44" s="344" t="s">
        <v>454</v>
      </c>
      <c r="N44" s="345"/>
    </row>
    <row r="45" spans="1:14" ht="25.5" x14ac:dyDescent="0.2">
      <c r="A45" s="125">
        <v>41</v>
      </c>
      <c r="B45" s="348" t="s">
        <v>41</v>
      </c>
      <c r="C45" s="209">
        <v>558773</v>
      </c>
      <c r="D45" s="111">
        <v>20310</v>
      </c>
      <c r="E45" s="203">
        <v>574230</v>
      </c>
      <c r="F45" s="112">
        <v>20968</v>
      </c>
      <c r="G45" s="110">
        <v>591841</v>
      </c>
      <c r="H45" s="246">
        <v>21685</v>
      </c>
      <c r="I45" s="110">
        <v>608349</v>
      </c>
      <c r="J45" s="246">
        <v>22430</v>
      </c>
      <c r="K45" s="110">
        <f>$I45-'Año 2016'!$I45</f>
        <v>68308</v>
      </c>
      <c r="L45" s="112">
        <f>$J45-'Año 2016'!$J45</f>
        <v>2756</v>
      </c>
      <c r="M45" s="344"/>
      <c r="N45" s="345"/>
    </row>
    <row r="46" spans="1:14" ht="25.5" x14ac:dyDescent="0.2">
      <c r="A46" s="125">
        <v>42</v>
      </c>
      <c r="B46" s="348" t="s">
        <v>42</v>
      </c>
      <c r="C46" s="209">
        <v>7029</v>
      </c>
      <c r="D46" s="111">
        <v>836</v>
      </c>
      <c r="E46" s="110">
        <v>7188</v>
      </c>
      <c r="F46" s="112">
        <v>853</v>
      </c>
      <c r="G46" s="110">
        <v>7395</v>
      </c>
      <c r="H46" s="246">
        <v>881</v>
      </c>
      <c r="I46" s="110">
        <v>7648</v>
      </c>
      <c r="J46" s="246">
        <v>896</v>
      </c>
      <c r="K46" s="110">
        <f>$I46-'Año 2016'!$I46</f>
        <v>783</v>
      </c>
      <c r="L46" s="112">
        <f>$J46-'Año 2016'!$J46</f>
        <v>83</v>
      </c>
      <c r="M46" s="344"/>
      <c r="N46" s="345"/>
    </row>
    <row r="47" spans="1:14" ht="25.5" x14ac:dyDescent="0.2">
      <c r="A47" s="125">
        <v>43</v>
      </c>
      <c r="B47" s="348" t="s">
        <v>169</v>
      </c>
      <c r="C47" s="209">
        <v>12146</v>
      </c>
      <c r="D47" s="111">
        <v>2230</v>
      </c>
      <c r="E47" s="110">
        <v>12554</v>
      </c>
      <c r="F47" s="112">
        <v>2313</v>
      </c>
      <c r="G47" s="110">
        <v>12986</v>
      </c>
      <c r="H47" s="246">
        <v>2414</v>
      </c>
      <c r="I47" s="110">
        <v>13364</v>
      </c>
      <c r="J47" s="246">
        <v>2526</v>
      </c>
      <c r="K47" s="110">
        <f>$I47-'Año 2016'!$I47</f>
        <v>1649</v>
      </c>
      <c r="L47" s="112">
        <f>$J47-'Año 2016'!$J47</f>
        <v>393</v>
      </c>
      <c r="M47" s="344"/>
      <c r="N47" s="345"/>
    </row>
    <row r="48" spans="1:14" x14ac:dyDescent="0.2">
      <c r="A48" s="125">
        <v>44</v>
      </c>
      <c r="B48" s="348" t="s">
        <v>172</v>
      </c>
      <c r="C48" s="200">
        <v>27150</v>
      </c>
      <c r="D48" s="111">
        <v>13409</v>
      </c>
      <c r="E48" s="110">
        <v>27792</v>
      </c>
      <c r="F48" s="112">
        <v>13811</v>
      </c>
      <c r="G48" s="110">
        <v>28531</v>
      </c>
      <c r="H48" s="246">
        <v>14136</v>
      </c>
      <c r="I48" s="203">
        <v>29166</v>
      </c>
      <c r="J48" s="246">
        <v>14452</v>
      </c>
      <c r="K48" s="203">
        <f>$I48-'Año 2016'!$I48</f>
        <v>2680</v>
      </c>
      <c r="L48" s="201">
        <f>$J48-'Año 2016'!$J48</f>
        <v>1379</v>
      </c>
      <c r="M48" s="344"/>
      <c r="N48" s="345"/>
    </row>
    <row r="49" spans="1:14" x14ac:dyDescent="0.2">
      <c r="A49" s="125">
        <v>45</v>
      </c>
      <c r="B49" s="348" t="s">
        <v>43</v>
      </c>
      <c r="C49" s="200">
        <v>9225</v>
      </c>
      <c r="D49" s="111">
        <v>1347</v>
      </c>
      <c r="E49" s="203">
        <v>9519</v>
      </c>
      <c r="F49" s="112">
        <v>1385</v>
      </c>
      <c r="G49" s="110">
        <v>9877</v>
      </c>
      <c r="H49" s="246">
        <v>1433</v>
      </c>
      <c r="I49" s="203">
        <v>10160</v>
      </c>
      <c r="J49" s="246">
        <v>1485</v>
      </c>
      <c r="K49" s="203">
        <f>$I49-'Año 2016'!$I49</f>
        <v>1242</v>
      </c>
      <c r="L49" s="201">
        <f>$J49-'Año 2016'!$J49</f>
        <v>178</v>
      </c>
      <c r="M49" s="344"/>
      <c r="N49" s="345"/>
    </row>
    <row r="50" spans="1:14" x14ac:dyDescent="0.2">
      <c r="A50" s="125">
        <v>46</v>
      </c>
      <c r="B50" s="348"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44"/>
      <c r="N50" s="345"/>
    </row>
    <row r="51" spans="1:14" x14ac:dyDescent="0.2">
      <c r="A51" s="125">
        <v>47</v>
      </c>
      <c r="B51" s="348" t="s">
        <v>45</v>
      </c>
      <c r="C51" s="200">
        <v>329007</v>
      </c>
      <c r="D51" s="111">
        <v>14223</v>
      </c>
      <c r="E51" s="203">
        <v>339836</v>
      </c>
      <c r="F51" s="112">
        <v>14949</v>
      </c>
      <c r="G51" s="110">
        <v>352658</v>
      </c>
      <c r="H51" s="246">
        <v>15845</v>
      </c>
      <c r="I51" s="203">
        <v>363896</v>
      </c>
      <c r="J51" s="246">
        <v>16662</v>
      </c>
      <c r="K51" s="203">
        <f>$I51-'Año 2016'!$I51</f>
        <v>45236</v>
      </c>
      <c r="L51" s="201">
        <f>$J51-'Año 2016'!$J51</f>
        <v>3158</v>
      </c>
      <c r="M51" s="344"/>
      <c r="N51" s="345"/>
    </row>
    <row r="52" spans="1:14" x14ac:dyDescent="0.2">
      <c r="A52" s="125">
        <v>48</v>
      </c>
      <c r="B52" s="348" t="s">
        <v>46</v>
      </c>
      <c r="C52" s="200">
        <v>14754</v>
      </c>
      <c r="D52" s="111">
        <v>1062</v>
      </c>
      <c r="E52" s="203">
        <v>15105</v>
      </c>
      <c r="F52" s="112">
        <v>1088</v>
      </c>
      <c r="G52" s="110">
        <v>15514</v>
      </c>
      <c r="H52" s="246">
        <v>1128</v>
      </c>
      <c r="I52" s="203">
        <v>15972</v>
      </c>
      <c r="J52" s="246">
        <v>1160</v>
      </c>
      <c r="K52" s="203">
        <f>$I52-'Año 2016'!$I52</f>
        <v>1616</v>
      </c>
      <c r="L52" s="201">
        <f>$J52-'Año 2016'!$J52</f>
        <v>144</v>
      </c>
      <c r="M52" s="344"/>
      <c r="N52" s="345"/>
    </row>
    <row r="53" spans="1:14" ht="16.5" customHeight="1" x14ac:dyDescent="0.2">
      <c r="A53" s="125">
        <v>49</v>
      </c>
      <c r="B53" s="348" t="s">
        <v>47</v>
      </c>
      <c r="C53" s="209">
        <v>129639</v>
      </c>
      <c r="D53" s="111">
        <v>2015</v>
      </c>
      <c r="E53" s="203">
        <v>132650</v>
      </c>
      <c r="F53" s="112">
        <v>2085</v>
      </c>
      <c r="G53" s="110">
        <v>136739</v>
      </c>
      <c r="H53" s="246">
        <v>2146</v>
      </c>
      <c r="I53" s="110">
        <v>141170</v>
      </c>
      <c r="J53" s="246">
        <v>2212</v>
      </c>
      <c r="K53" s="110">
        <f>$I53-'Año 2016'!$I53</f>
        <v>15679</v>
      </c>
      <c r="L53" s="112">
        <f>$J53-'Año 2016'!$J53</f>
        <v>279</v>
      </c>
      <c r="M53" s="344"/>
      <c r="N53" s="345"/>
    </row>
    <row r="54" spans="1:14" x14ac:dyDescent="0.2">
      <c r="A54" s="125">
        <v>50</v>
      </c>
      <c r="B54" s="348" t="s">
        <v>48</v>
      </c>
      <c r="C54" s="200">
        <v>169518</v>
      </c>
      <c r="D54" s="111">
        <v>942</v>
      </c>
      <c r="E54" s="110">
        <v>172868</v>
      </c>
      <c r="F54" s="112">
        <v>975</v>
      </c>
      <c r="G54" s="110">
        <v>176335</v>
      </c>
      <c r="H54" s="246">
        <v>1005</v>
      </c>
      <c r="I54" s="203">
        <v>180092</v>
      </c>
      <c r="J54" s="246">
        <v>1038</v>
      </c>
      <c r="K54" s="203">
        <f>$I54-'Año 2016'!$I54</f>
        <v>14862</v>
      </c>
      <c r="L54" s="201">
        <f>$J54-'Año 2016'!$J54</f>
        <v>136</v>
      </c>
      <c r="M54" s="344"/>
      <c r="N54" s="345"/>
    </row>
    <row r="55" spans="1:14" x14ac:dyDescent="0.2">
      <c r="A55" s="125">
        <v>51</v>
      </c>
      <c r="B55" s="348" t="s">
        <v>171</v>
      </c>
      <c r="C55" s="200">
        <v>612</v>
      </c>
      <c r="D55" s="111">
        <v>128</v>
      </c>
      <c r="E55" s="203">
        <v>620</v>
      </c>
      <c r="F55" s="112">
        <v>133</v>
      </c>
      <c r="G55" s="110">
        <v>625</v>
      </c>
      <c r="H55" s="246">
        <v>137</v>
      </c>
      <c r="I55" s="203">
        <v>635</v>
      </c>
      <c r="J55" s="246">
        <v>146</v>
      </c>
      <c r="K55" s="203">
        <f>$I55-'Año 2016'!$I55</f>
        <v>28</v>
      </c>
      <c r="L55" s="201">
        <f>$J55-'Año 2016'!$J55</f>
        <v>20</v>
      </c>
      <c r="M55" s="344"/>
      <c r="N55" s="345"/>
    </row>
    <row r="56" spans="1:14" x14ac:dyDescent="0.2">
      <c r="A56" s="125">
        <v>52</v>
      </c>
      <c r="B56" s="348" t="s">
        <v>49</v>
      </c>
      <c r="C56" s="200">
        <v>53486</v>
      </c>
      <c r="D56" s="111">
        <v>10759</v>
      </c>
      <c r="E56" s="203">
        <v>54406</v>
      </c>
      <c r="F56" s="112">
        <v>11019</v>
      </c>
      <c r="G56" s="110">
        <v>55582</v>
      </c>
      <c r="H56" s="246">
        <v>11293</v>
      </c>
      <c r="I56" s="203">
        <v>56492</v>
      </c>
      <c r="J56" s="246">
        <v>11559</v>
      </c>
      <c r="K56" s="203">
        <f>$I56-'Año 2016'!$I56</f>
        <v>4074</v>
      </c>
      <c r="L56" s="201">
        <f>$J56-'Año 2016'!$J56</f>
        <v>1029</v>
      </c>
      <c r="M56" s="344"/>
      <c r="N56" s="345"/>
    </row>
    <row r="57" spans="1:14" ht="25.5" x14ac:dyDescent="0.2">
      <c r="A57" s="125">
        <v>53</v>
      </c>
      <c r="B57" s="348" t="s">
        <v>50</v>
      </c>
      <c r="C57" s="209">
        <v>19556</v>
      </c>
      <c r="D57" s="111">
        <v>1023</v>
      </c>
      <c r="E57" s="203">
        <v>19926</v>
      </c>
      <c r="F57" s="112">
        <v>1060</v>
      </c>
      <c r="G57" s="110">
        <v>20392</v>
      </c>
      <c r="H57" s="246">
        <v>1093</v>
      </c>
      <c r="I57" s="110">
        <v>20743</v>
      </c>
      <c r="J57" s="246">
        <v>1133</v>
      </c>
      <c r="K57" s="110">
        <f>$I57-'Año 2016'!$I57</f>
        <v>1540</v>
      </c>
      <c r="L57" s="112">
        <f>$J57-'Año 2016'!$J57</f>
        <v>135</v>
      </c>
      <c r="M57" s="344"/>
      <c r="N57" s="345"/>
    </row>
    <row r="58" spans="1:14" x14ac:dyDescent="0.2">
      <c r="A58" s="125">
        <v>54</v>
      </c>
      <c r="B58" s="348" t="s">
        <v>51</v>
      </c>
      <c r="C58" s="200">
        <v>599123</v>
      </c>
      <c r="D58" s="111">
        <v>1613</v>
      </c>
      <c r="E58" s="110">
        <v>611848</v>
      </c>
      <c r="F58" s="112">
        <v>1649</v>
      </c>
      <c r="G58" s="110">
        <v>627272</v>
      </c>
      <c r="H58" s="246">
        <v>1672</v>
      </c>
      <c r="I58" s="203">
        <v>641677</v>
      </c>
      <c r="J58" s="246">
        <v>1690</v>
      </c>
      <c r="K58" s="203">
        <f>$I58-'Año 2016'!$I58</f>
        <v>57535</v>
      </c>
      <c r="L58" s="201">
        <f>$J58-'Año 2016'!$J58</f>
        <v>114</v>
      </c>
      <c r="M58" s="344"/>
      <c r="N58" s="345"/>
    </row>
    <row r="59" spans="1:14" x14ac:dyDescent="0.2">
      <c r="A59" s="125">
        <v>55</v>
      </c>
      <c r="B59" s="348" t="s">
        <v>52</v>
      </c>
      <c r="C59" s="200">
        <v>8197</v>
      </c>
      <c r="D59" s="111">
        <v>544</v>
      </c>
      <c r="E59" s="203">
        <v>8394</v>
      </c>
      <c r="F59" s="112">
        <v>569</v>
      </c>
      <c r="G59" s="110">
        <v>8645</v>
      </c>
      <c r="H59" s="246">
        <v>603</v>
      </c>
      <c r="I59" s="203">
        <v>8850</v>
      </c>
      <c r="J59" s="246">
        <v>624</v>
      </c>
      <c r="K59" s="203">
        <f>$I59-'Año 2016'!$I59</f>
        <v>871</v>
      </c>
      <c r="L59" s="201">
        <f>$J59-'Año 2016'!$J59</f>
        <v>98</v>
      </c>
      <c r="M59" s="344"/>
      <c r="N59" s="345"/>
    </row>
    <row r="60" spans="1:14" ht="29.25" customHeight="1" x14ac:dyDescent="0.2">
      <c r="A60" s="125">
        <v>56</v>
      </c>
      <c r="B60" s="348" t="s">
        <v>53</v>
      </c>
      <c r="C60" s="209">
        <v>248480</v>
      </c>
      <c r="D60" s="111">
        <v>13826</v>
      </c>
      <c r="E60" s="203">
        <v>255923</v>
      </c>
      <c r="F60" s="112">
        <v>14205</v>
      </c>
      <c r="G60" s="110">
        <v>264336</v>
      </c>
      <c r="H60" s="246">
        <v>14576</v>
      </c>
      <c r="I60" s="110">
        <v>273045</v>
      </c>
      <c r="J60" s="246">
        <v>14983</v>
      </c>
      <c r="K60" s="110">
        <f>$I60-'Año 2016'!$I60</f>
        <v>32170</v>
      </c>
      <c r="L60" s="112">
        <f>$J60-'Año 2016'!$J60</f>
        <v>1511</v>
      </c>
      <c r="M60" s="344"/>
      <c r="N60" s="345"/>
    </row>
    <row r="61" spans="1:14" ht="17.25" customHeight="1" x14ac:dyDescent="0.2">
      <c r="A61" s="125">
        <v>57</v>
      </c>
      <c r="B61" s="348" t="s">
        <v>415</v>
      </c>
      <c r="C61" s="215">
        <v>20361</v>
      </c>
      <c r="D61" s="217">
        <v>1241</v>
      </c>
      <c r="E61" s="110">
        <v>20733</v>
      </c>
      <c r="F61" s="216">
        <v>1258</v>
      </c>
      <c r="G61" s="218">
        <v>20762</v>
      </c>
      <c r="H61" s="249">
        <v>1274</v>
      </c>
      <c r="I61" s="218">
        <v>21167</v>
      </c>
      <c r="J61" s="249">
        <v>1295</v>
      </c>
      <c r="K61" s="218">
        <f>$I61-'Año 2016'!$I61</f>
        <v>1238</v>
      </c>
      <c r="L61" s="216">
        <f>$J61-'Año 2016'!$J61</f>
        <v>80</v>
      </c>
      <c r="M61" s="344"/>
      <c r="N61" s="345"/>
    </row>
    <row r="62" spans="1:14" ht="17.25" customHeight="1" x14ac:dyDescent="0.2">
      <c r="A62" s="125">
        <v>58</v>
      </c>
      <c r="B62" s="348" t="s">
        <v>416</v>
      </c>
      <c r="C62" s="215">
        <v>7339</v>
      </c>
      <c r="D62" s="217">
        <v>1070</v>
      </c>
      <c r="E62" s="218">
        <v>7484</v>
      </c>
      <c r="F62" s="216">
        <v>1104</v>
      </c>
      <c r="G62" s="218">
        <v>7541</v>
      </c>
      <c r="H62" s="249">
        <v>1141</v>
      </c>
      <c r="I62" s="218">
        <v>7693</v>
      </c>
      <c r="J62" s="249">
        <v>1179</v>
      </c>
      <c r="K62" s="218">
        <f>$I62-'Año 2016'!$I62</f>
        <v>527</v>
      </c>
      <c r="L62" s="216">
        <f>$J62-'Año 2016'!$J62</f>
        <v>143</v>
      </c>
      <c r="M62" s="344"/>
      <c r="N62" s="345"/>
    </row>
    <row r="63" spans="1:14" ht="17.25" customHeight="1" x14ac:dyDescent="0.2">
      <c r="A63" s="125">
        <v>59</v>
      </c>
      <c r="B63" s="348" t="s">
        <v>417</v>
      </c>
      <c r="C63" s="215">
        <v>18336</v>
      </c>
      <c r="D63" s="217">
        <v>1457</v>
      </c>
      <c r="E63" s="218">
        <v>18653</v>
      </c>
      <c r="F63" s="216">
        <v>1475</v>
      </c>
      <c r="G63" s="218">
        <v>18679</v>
      </c>
      <c r="H63" s="249">
        <v>1489</v>
      </c>
      <c r="I63" s="218">
        <v>19007</v>
      </c>
      <c r="J63" s="249">
        <v>1511</v>
      </c>
      <c r="K63" s="218">
        <f>$I63-'Año 2016'!$I63</f>
        <v>1036</v>
      </c>
      <c r="L63" s="216">
        <f>$J63-'Año 2016'!$J63</f>
        <v>77</v>
      </c>
      <c r="M63" s="344"/>
      <c r="N63" s="345"/>
    </row>
    <row r="64" spans="1:14" ht="17.25" customHeight="1" x14ac:dyDescent="0.2">
      <c r="A64" s="125">
        <v>60</v>
      </c>
      <c r="B64" s="348" t="s">
        <v>283</v>
      </c>
      <c r="C64" s="215">
        <v>42358</v>
      </c>
      <c r="D64" s="217">
        <v>5217</v>
      </c>
      <c r="E64" s="218">
        <v>43715</v>
      </c>
      <c r="F64" s="216">
        <v>5457</v>
      </c>
      <c r="G64" s="218">
        <v>45429</v>
      </c>
      <c r="H64" s="249">
        <v>5708</v>
      </c>
      <c r="I64" s="218">
        <v>46824</v>
      </c>
      <c r="J64" s="249">
        <v>5941</v>
      </c>
      <c r="K64" s="218">
        <f>$I64-'Año 2016'!$I64</f>
        <v>5949</v>
      </c>
      <c r="L64" s="216">
        <f>$J64-'Año 2016'!$J64</f>
        <v>960</v>
      </c>
      <c r="M64" s="344"/>
      <c r="N64" s="345"/>
    </row>
    <row r="65" spans="1:14" ht="17.25" customHeight="1" x14ac:dyDescent="0.2">
      <c r="A65" s="125">
        <v>61</v>
      </c>
      <c r="B65" s="348"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44"/>
      <c r="N65" s="345"/>
    </row>
    <row r="66" spans="1:14" ht="17.25" customHeight="1" x14ac:dyDescent="0.2">
      <c r="A66" s="125">
        <v>62</v>
      </c>
      <c r="B66" s="348" t="s">
        <v>282</v>
      </c>
      <c r="C66" s="215">
        <v>26214</v>
      </c>
      <c r="D66" s="217">
        <v>3370</v>
      </c>
      <c r="E66" s="218">
        <v>26998</v>
      </c>
      <c r="F66" s="216">
        <v>3478</v>
      </c>
      <c r="G66" s="218">
        <v>27831</v>
      </c>
      <c r="H66" s="249">
        <v>3594</v>
      </c>
      <c r="I66" s="218">
        <v>28592</v>
      </c>
      <c r="J66" s="249">
        <v>3703</v>
      </c>
      <c r="K66" s="218">
        <f>$I66-'Año 2016'!$I66</f>
        <v>3216</v>
      </c>
      <c r="L66" s="216">
        <f>$J66-'Año 2016'!$J66</f>
        <v>457</v>
      </c>
      <c r="M66" s="344"/>
      <c r="N66" s="345"/>
    </row>
    <row r="67" spans="1:14" ht="17.25" customHeight="1" x14ac:dyDescent="0.2">
      <c r="A67" s="125">
        <v>63</v>
      </c>
      <c r="B67" s="348" t="s">
        <v>276</v>
      </c>
      <c r="C67" s="215">
        <v>1438</v>
      </c>
      <c r="D67" s="217">
        <v>518</v>
      </c>
      <c r="E67" s="218">
        <v>1511</v>
      </c>
      <c r="F67" s="216">
        <v>534</v>
      </c>
      <c r="G67" s="218">
        <v>1617</v>
      </c>
      <c r="H67" s="249">
        <v>554</v>
      </c>
      <c r="I67" s="218">
        <v>1689</v>
      </c>
      <c r="J67" s="249">
        <v>576</v>
      </c>
      <c r="K67" s="218">
        <f>$I67-'Año 2016'!$I67</f>
        <v>327</v>
      </c>
      <c r="L67" s="216">
        <f>$J67-'Año 2016'!$J67</f>
        <v>74</v>
      </c>
      <c r="M67" s="344"/>
      <c r="N67" s="345"/>
    </row>
    <row r="68" spans="1:14" ht="17.25" customHeight="1" x14ac:dyDescent="0.2">
      <c r="A68" s="125">
        <v>64</v>
      </c>
      <c r="B68" s="348" t="s">
        <v>285</v>
      </c>
      <c r="C68" s="215">
        <v>199728</v>
      </c>
      <c r="D68" s="217">
        <v>1312</v>
      </c>
      <c r="E68" s="218">
        <v>208779</v>
      </c>
      <c r="F68" s="216">
        <v>1374</v>
      </c>
      <c r="G68" s="218">
        <v>218861</v>
      </c>
      <c r="H68" s="249">
        <v>1432</v>
      </c>
      <c r="I68" s="218">
        <v>227957</v>
      </c>
      <c r="J68" s="249">
        <v>1484</v>
      </c>
      <c r="K68" s="218">
        <f>$I68-'Año 2016'!$I68</f>
        <v>38464</v>
      </c>
      <c r="L68" s="216">
        <f>$J68-'Año 2016'!$J68</f>
        <v>234</v>
      </c>
      <c r="M68" s="344"/>
      <c r="N68" s="345"/>
    </row>
    <row r="69" spans="1:14" ht="17.25" customHeight="1" x14ac:dyDescent="0.2">
      <c r="A69" s="125">
        <v>65</v>
      </c>
      <c r="B69" s="348" t="s">
        <v>286</v>
      </c>
      <c r="C69" s="215">
        <v>629691</v>
      </c>
      <c r="D69" s="217">
        <v>3391</v>
      </c>
      <c r="E69" s="218">
        <v>651686</v>
      </c>
      <c r="F69" s="216">
        <v>3491</v>
      </c>
      <c r="G69" s="218">
        <v>678448</v>
      </c>
      <c r="H69" s="249">
        <v>3667</v>
      </c>
      <c r="I69" s="218">
        <v>702981</v>
      </c>
      <c r="J69" s="249">
        <v>3865</v>
      </c>
      <c r="K69" s="218">
        <f>$I69-'Año 2016'!$I69</f>
        <v>97883</v>
      </c>
      <c r="L69" s="216">
        <f>$J69-'Año 2016'!$J69</f>
        <v>611</v>
      </c>
      <c r="M69" s="344"/>
      <c r="N69" s="345"/>
    </row>
    <row r="70" spans="1:14" ht="17.25" customHeight="1" x14ac:dyDescent="0.2">
      <c r="A70" s="125">
        <v>66</v>
      </c>
      <c r="B70" s="348"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44"/>
      <c r="N70" s="345"/>
    </row>
    <row r="71" spans="1:14" ht="17.25" customHeight="1" x14ac:dyDescent="0.2">
      <c r="A71" s="125">
        <v>67</v>
      </c>
      <c r="B71" s="348" t="s">
        <v>277</v>
      </c>
      <c r="C71" s="215">
        <v>1496</v>
      </c>
      <c r="D71" s="217">
        <v>1260</v>
      </c>
      <c r="E71" s="218">
        <v>1548</v>
      </c>
      <c r="F71" s="216">
        <v>1289</v>
      </c>
      <c r="G71" s="218">
        <v>1590</v>
      </c>
      <c r="H71" s="249">
        <v>1310</v>
      </c>
      <c r="I71" s="218">
        <v>1627</v>
      </c>
      <c r="J71" s="249">
        <v>1349</v>
      </c>
      <c r="K71" s="218">
        <f>$I71-'Año 2016'!$I71</f>
        <v>198</v>
      </c>
      <c r="L71" s="216">
        <f>$J71-'Año 2016'!$J71</f>
        <v>138</v>
      </c>
      <c r="M71" s="344"/>
      <c r="N71" s="345"/>
    </row>
    <row r="72" spans="1:14" ht="17.25" customHeight="1" x14ac:dyDescent="0.2">
      <c r="A72" s="125">
        <v>68</v>
      </c>
      <c r="B72" s="348" t="s">
        <v>274</v>
      </c>
      <c r="C72" s="215">
        <v>2235</v>
      </c>
      <c r="D72" s="217">
        <v>745</v>
      </c>
      <c r="E72" s="218">
        <v>2306</v>
      </c>
      <c r="F72" s="216">
        <v>777</v>
      </c>
      <c r="G72" s="218">
        <v>2374</v>
      </c>
      <c r="H72" s="249">
        <v>810</v>
      </c>
      <c r="I72" s="218">
        <v>2453</v>
      </c>
      <c r="J72" s="249">
        <v>843</v>
      </c>
      <c r="K72" s="218">
        <f>$I72-'Año 2016'!$I72</f>
        <v>308</v>
      </c>
      <c r="L72" s="216">
        <f>$J72-'Año 2016'!$J72</f>
        <v>132</v>
      </c>
      <c r="M72" s="344"/>
      <c r="N72" s="345"/>
    </row>
    <row r="73" spans="1:14" ht="17.25" customHeight="1" x14ac:dyDescent="0.2">
      <c r="A73" s="125">
        <v>69</v>
      </c>
      <c r="B73" s="348" t="s">
        <v>280</v>
      </c>
      <c r="C73" s="215">
        <v>2560</v>
      </c>
      <c r="D73" s="217">
        <v>568</v>
      </c>
      <c r="E73" s="218">
        <v>2615</v>
      </c>
      <c r="F73" s="216">
        <v>581</v>
      </c>
      <c r="G73" s="218">
        <v>2686</v>
      </c>
      <c r="H73" s="249">
        <v>598</v>
      </c>
      <c r="I73" s="218">
        <v>2762</v>
      </c>
      <c r="J73" s="249">
        <v>612</v>
      </c>
      <c r="K73" s="218">
        <f>$I73-'Año 2016'!$I73</f>
        <v>272</v>
      </c>
      <c r="L73" s="216">
        <f>$J73-'Año 2016'!$J73</f>
        <v>65</v>
      </c>
      <c r="M73" s="344"/>
      <c r="N73" s="345"/>
    </row>
    <row r="74" spans="1:14" ht="17.25" customHeight="1" x14ac:dyDescent="0.2">
      <c r="A74" s="125">
        <v>70</v>
      </c>
      <c r="B74" s="348" t="s">
        <v>351</v>
      </c>
      <c r="C74" s="215">
        <v>15712</v>
      </c>
      <c r="D74" s="217">
        <v>1920</v>
      </c>
      <c r="E74" s="218">
        <v>17457</v>
      </c>
      <c r="F74" s="216">
        <v>2029</v>
      </c>
      <c r="G74" s="218">
        <v>19556</v>
      </c>
      <c r="H74" s="249">
        <v>2161</v>
      </c>
      <c r="I74" s="218">
        <v>21743</v>
      </c>
      <c r="J74" s="249">
        <v>2304</v>
      </c>
      <c r="K74" s="218">
        <f>$I74-'Año 2016'!$I74</f>
        <v>8051</v>
      </c>
      <c r="L74" s="216">
        <f>$J74-'Año 2016'!$J74</f>
        <v>517</v>
      </c>
      <c r="M74" s="344"/>
      <c r="N74" s="345"/>
    </row>
    <row r="75" spans="1:14" ht="17.25" customHeight="1" x14ac:dyDescent="0.2">
      <c r="A75" s="125">
        <v>71</v>
      </c>
      <c r="B75" s="348" t="s">
        <v>352</v>
      </c>
      <c r="C75" s="215">
        <v>3844</v>
      </c>
      <c r="D75" s="217">
        <v>505</v>
      </c>
      <c r="E75" s="218">
        <v>4121</v>
      </c>
      <c r="F75" s="216">
        <v>526</v>
      </c>
      <c r="G75" s="218">
        <v>4422</v>
      </c>
      <c r="H75" s="249">
        <v>560</v>
      </c>
      <c r="I75" s="218">
        <v>4686</v>
      </c>
      <c r="J75" s="249">
        <v>587</v>
      </c>
      <c r="K75" s="218">
        <f>$I75-'Año 2016'!$I75</f>
        <v>1099</v>
      </c>
      <c r="L75" s="216">
        <f>$J75-'Año 2016'!$J75</f>
        <v>114</v>
      </c>
      <c r="M75" s="344"/>
      <c r="N75" s="345"/>
    </row>
    <row r="76" spans="1:14" ht="17.25" customHeight="1" x14ac:dyDescent="0.2">
      <c r="A76" s="125">
        <v>72</v>
      </c>
      <c r="B76" s="348" t="s">
        <v>353</v>
      </c>
      <c r="C76" s="215">
        <v>3177</v>
      </c>
      <c r="D76" s="217">
        <v>630</v>
      </c>
      <c r="E76" s="218">
        <v>3336</v>
      </c>
      <c r="F76" s="216">
        <v>668</v>
      </c>
      <c r="G76" s="218">
        <v>3543</v>
      </c>
      <c r="H76" s="249">
        <v>719</v>
      </c>
      <c r="I76" s="218">
        <v>3724</v>
      </c>
      <c r="J76" s="249">
        <v>760</v>
      </c>
      <c r="K76" s="218">
        <f>$I76-'Año 2016'!$I76</f>
        <v>783</v>
      </c>
      <c r="L76" s="216">
        <f>$J76-'Año 2016'!$J76</f>
        <v>166</v>
      </c>
      <c r="M76" s="344"/>
      <c r="N76" s="345"/>
    </row>
    <row r="77" spans="1:14" ht="17.25" customHeight="1" x14ac:dyDescent="0.2">
      <c r="A77" s="125">
        <v>73</v>
      </c>
      <c r="B77" s="348" t="s">
        <v>354</v>
      </c>
      <c r="C77" s="215">
        <v>304</v>
      </c>
      <c r="D77" s="217">
        <v>43</v>
      </c>
      <c r="E77" s="218">
        <v>318</v>
      </c>
      <c r="F77" s="216">
        <v>45</v>
      </c>
      <c r="G77" s="218">
        <v>336</v>
      </c>
      <c r="H77" s="249">
        <v>47</v>
      </c>
      <c r="I77" s="218">
        <v>352</v>
      </c>
      <c r="J77" s="249">
        <v>52</v>
      </c>
      <c r="K77" s="218">
        <f>$I77-'Año 2016'!$I77</f>
        <v>68</v>
      </c>
      <c r="L77" s="216">
        <f>$J77-'Año 2016'!$J77</f>
        <v>11</v>
      </c>
      <c r="M77" s="344"/>
      <c r="N77" s="345"/>
    </row>
    <row r="78" spans="1:14" ht="28.5" customHeight="1" x14ac:dyDescent="0.2">
      <c r="A78" s="125">
        <v>74</v>
      </c>
      <c r="B78" s="348" t="s">
        <v>355</v>
      </c>
      <c r="C78" s="215">
        <v>4197</v>
      </c>
      <c r="D78" s="217">
        <v>518</v>
      </c>
      <c r="E78" s="218">
        <v>4448</v>
      </c>
      <c r="F78" s="216">
        <v>560</v>
      </c>
      <c r="G78" s="218">
        <v>4713</v>
      </c>
      <c r="H78" s="249">
        <v>617</v>
      </c>
      <c r="I78" s="218">
        <v>4997</v>
      </c>
      <c r="J78" s="249">
        <v>663</v>
      </c>
      <c r="K78" s="218">
        <f>$I78-'Año 2016'!$I78</f>
        <v>1080</v>
      </c>
      <c r="L78" s="216">
        <f>$J78-'Año 2016'!$J78</f>
        <v>189</v>
      </c>
      <c r="M78" s="344"/>
      <c r="N78" s="345"/>
    </row>
    <row r="79" spans="1:14" ht="17.25" customHeight="1" x14ac:dyDescent="0.2">
      <c r="A79" s="125">
        <v>75</v>
      </c>
      <c r="B79" s="348" t="s">
        <v>356</v>
      </c>
      <c r="C79" s="215">
        <v>15845</v>
      </c>
      <c r="D79" s="217">
        <v>14414</v>
      </c>
      <c r="E79" s="218">
        <v>16422</v>
      </c>
      <c r="F79" s="216">
        <v>15209</v>
      </c>
      <c r="G79" s="218">
        <v>17039</v>
      </c>
      <c r="H79" s="249">
        <v>15979</v>
      </c>
      <c r="I79" s="218">
        <v>17517</v>
      </c>
      <c r="J79" s="249">
        <v>16674</v>
      </c>
      <c r="K79" s="218">
        <f>$I79-'Año 2016'!$I79</f>
        <v>2178</v>
      </c>
      <c r="L79" s="216">
        <f>$J79-'Año 2016'!$J79</f>
        <v>2966</v>
      </c>
      <c r="M79" s="344"/>
      <c r="N79" s="345"/>
    </row>
    <row r="80" spans="1:14" ht="17.25" customHeight="1" x14ac:dyDescent="0.2">
      <c r="A80" s="125">
        <v>76</v>
      </c>
      <c r="B80" s="348"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44"/>
      <c r="N80" s="345"/>
    </row>
    <row r="81" spans="1:16" s="150" customFormat="1" ht="17.25" customHeight="1" x14ac:dyDescent="0.2">
      <c r="A81" s="125">
        <v>77</v>
      </c>
      <c r="B81" s="348" t="s">
        <v>358</v>
      </c>
      <c r="C81" s="215">
        <v>316</v>
      </c>
      <c r="D81" s="217">
        <v>107</v>
      </c>
      <c r="E81" s="218">
        <v>356</v>
      </c>
      <c r="F81" s="216">
        <v>117</v>
      </c>
      <c r="G81" s="218">
        <v>410</v>
      </c>
      <c r="H81" s="249">
        <v>124</v>
      </c>
      <c r="I81" s="218">
        <v>463</v>
      </c>
      <c r="J81" s="249">
        <v>137</v>
      </c>
      <c r="K81" s="218">
        <f>$I81-'Año 2016'!$I81</f>
        <v>187</v>
      </c>
      <c r="L81" s="216">
        <f>$J81-'Año 2016'!$J81</f>
        <v>38</v>
      </c>
      <c r="M81" s="344"/>
      <c r="N81" s="345"/>
    </row>
    <row r="82" spans="1:16" ht="17.25" customHeight="1" x14ac:dyDescent="0.2">
      <c r="A82" s="125">
        <v>78</v>
      </c>
      <c r="B82" s="348" t="s">
        <v>359</v>
      </c>
      <c r="C82" s="215">
        <v>8387</v>
      </c>
      <c r="D82" s="217">
        <v>2346</v>
      </c>
      <c r="E82" s="218">
        <v>8671</v>
      </c>
      <c r="F82" s="216">
        <v>2441</v>
      </c>
      <c r="G82" s="218">
        <v>9051</v>
      </c>
      <c r="H82" s="249">
        <v>2528</v>
      </c>
      <c r="I82" s="218">
        <v>9353</v>
      </c>
      <c r="J82" s="249">
        <v>2646</v>
      </c>
      <c r="K82" s="218">
        <f>$I82-'Año 2016'!$I82</f>
        <v>1343</v>
      </c>
      <c r="L82" s="216">
        <f>$J82-'Año 2016'!$J82</f>
        <v>403</v>
      </c>
      <c r="M82" s="344"/>
      <c r="N82" s="345"/>
    </row>
    <row r="83" spans="1:16" ht="29.25" customHeight="1" x14ac:dyDescent="0.2">
      <c r="A83" s="125">
        <v>79</v>
      </c>
      <c r="B83" s="348" t="s">
        <v>360</v>
      </c>
      <c r="C83" s="215">
        <v>3013</v>
      </c>
      <c r="D83" s="217">
        <v>284</v>
      </c>
      <c r="E83" s="218">
        <v>3136</v>
      </c>
      <c r="F83" s="216">
        <v>297</v>
      </c>
      <c r="G83" s="218">
        <v>3284</v>
      </c>
      <c r="H83" s="249">
        <v>326</v>
      </c>
      <c r="I83" s="218">
        <v>3410</v>
      </c>
      <c r="J83" s="249">
        <v>344</v>
      </c>
      <c r="K83" s="218">
        <f>$I83-'Año 2016'!$I83</f>
        <v>558</v>
      </c>
      <c r="L83" s="216">
        <f>$J83-'Año 2016'!$J83</f>
        <v>71</v>
      </c>
      <c r="M83" s="344"/>
      <c r="N83" s="345"/>
    </row>
    <row r="84" spans="1:16" ht="17.25" customHeight="1" x14ac:dyDescent="0.2">
      <c r="A84" s="125">
        <v>80</v>
      </c>
      <c r="B84" s="348" t="s">
        <v>361</v>
      </c>
      <c r="C84" s="215">
        <v>74084</v>
      </c>
      <c r="D84" s="217">
        <v>17227</v>
      </c>
      <c r="E84" s="218">
        <v>81320</v>
      </c>
      <c r="F84" s="216">
        <v>18689</v>
      </c>
      <c r="G84" s="218">
        <v>91046</v>
      </c>
      <c r="H84" s="249">
        <v>20166</v>
      </c>
      <c r="I84" s="218">
        <v>99798</v>
      </c>
      <c r="J84" s="249">
        <v>21607</v>
      </c>
      <c r="K84" s="218">
        <f>$I84-'Año 2016'!$I84</f>
        <v>32774</v>
      </c>
      <c r="L84" s="216">
        <f>$J84-'Año 2016'!$J84</f>
        <v>5664</v>
      </c>
      <c r="M84" s="344"/>
      <c r="N84" s="345"/>
    </row>
    <row r="85" spans="1:16" ht="17.25" customHeight="1" thickBot="1" x14ac:dyDescent="0.25">
      <c r="A85" s="255">
        <v>0</v>
      </c>
      <c r="B85" s="349" t="s">
        <v>159</v>
      </c>
      <c r="C85" s="218"/>
      <c r="D85" s="216"/>
      <c r="E85" s="215"/>
      <c r="F85" s="216"/>
      <c r="G85" s="218"/>
      <c r="H85" s="249"/>
      <c r="I85" s="218"/>
      <c r="J85" s="249"/>
      <c r="K85" s="218">
        <f>$I85-'Año 2016'!$I85</f>
        <v>0</v>
      </c>
      <c r="L85" s="216">
        <f>$J85-'Año 2016'!$J85</f>
        <v>0</v>
      </c>
      <c r="M85" s="344"/>
      <c r="N85" s="345"/>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44"/>
      <c r="N86" s="345"/>
    </row>
    <row r="87" spans="1:16" x14ac:dyDescent="0.2">
      <c r="B87" s="122" t="s">
        <v>56</v>
      </c>
      <c r="E87" s="189"/>
      <c r="M87" s="344"/>
      <c r="N87" s="345"/>
    </row>
    <row r="88" spans="1:16" x14ac:dyDescent="0.2">
      <c r="B88" s="119" t="s">
        <v>54</v>
      </c>
      <c r="M88" s="344"/>
      <c r="N88" s="345"/>
    </row>
    <row r="89" spans="1:16" ht="13.5" thickBot="1" x14ac:dyDescent="0.25">
      <c r="B89" s="119" t="s">
        <v>64</v>
      </c>
      <c r="E89" s="189"/>
      <c r="F89" s="189"/>
      <c r="M89" s="344"/>
      <c r="N89" s="345"/>
    </row>
    <row r="90" spans="1:16" ht="13.5" thickBot="1" x14ac:dyDescent="0.25">
      <c r="B90" s="496" t="s">
        <v>160</v>
      </c>
      <c r="C90" s="496"/>
      <c r="D90" s="496"/>
      <c r="E90" s="496"/>
      <c r="F90" s="496"/>
      <c r="G90" s="496"/>
      <c r="H90" s="496"/>
      <c r="I90" s="496"/>
      <c r="J90" s="496"/>
      <c r="K90" s="496"/>
      <c r="L90" s="496"/>
      <c r="M90" s="344"/>
      <c r="N90" s="345"/>
      <c r="O90" s="467" t="s">
        <v>67</v>
      </c>
      <c r="P90" s="468"/>
    </row>
    <row r="91" spans="1:16" x14ac:dyDescent="0.2">
      <c r="B91" s="496" t="s">
        <v>163</v>
      </c>
      <c r="C91" s="496"/>
      <c r="D91" s="496"/>
      <c r="E91" s="496"/>
      <c r="F91" s="496"/>
      <c r="G91" s="496"/>
      <c r="H91" s="496"/>
      <c r="I91" s="496"/>
      <c r="J91" s="496"/>
      <c r="K91" s="496"/>
      <c r="L91" s="496"/>
      <c r="M91" s="344"/>
      <c r="N91" s="345"/>
    </row>
    <row r="92" spans="1:16" x14ac:dyDescent="0.2">
      <c r="B92" s="496" t="s">
        <v>370</v>
      </c>
      <c r="C92" s="496"/>
      <c r="D92" s="496"/>
      <c r="E92" s="496"/>
      <c r="F92" s="496"/>
      <c r="G92" s="496"/>
      <c r="H92" s="496"/>
      <c r="I92" s="496"/>
      <c r="J92" s="496"/>
      <c r="K92" s="496"/>
      <c r="L92" s="496"/>
      <c r="M92" s="344"/>
      <c r="N92" s="345"/>
    </row>
    <row r="93" spans="1:16" x14ac:dyDescent="0.2">
      <c r="B93" s="254" t="s">
        <v>414</v>
      </c>
      <c r="M93" s="344"/>
      <c r="N93" s="345"/>
    </row>
    <row r="94" spans="1:16" x14ac:dyDescent="0.2">
      <c r="B94" s="254" t="s">
        <v>406</v>
      </c>
      <c r="M94" s="344"/>
      <c r="N94" s="345"/>
    </row>
    <row r="95" spans="1:16" x14ac:dyDescent="0.2">
      <c r="B95" s="341" t="s">
        <v>346</v>
      </c>
      <c r="C95" s="341"/>
      <c r="D95" s="341"/>
      <c r="E95" s="312"/>
      <c r="F95" s="312"/>
      <c r="M95" s="344"/>
      <c r="N95" s="345"/>
    </row>
    <row r="96" spans="1:16" x14ac:dyDescent="0.2">
      <c r="B96" s="254" t="s">
        <v>350</v>
      </c>
      <c r="M96" s="344"/>
      <c r="N96" s="345"/>
    </row>
    <row r="97" spans="1:16384" x14ac:dyDescent="0.2">
      <c r="A97" s="311"/>
      <c r="B97" s="311" t="s">
        <v>455</v>
      </c>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6"/>
    </row>
    <row r="101" spans="1:16384" ht="14.25" x14ac:dyDescent="0.2">
      <c r="A101" s="231"/>
      <c r="B101" s="231"/>
      <c r="C101" s="232"/>
      <c r="D101" s="233"/>
      <c r="E101" s="233"/>
      <c r="F101" s="233"/>
      <c r="G101" s="233"/>
      <c r="H101" s="233"/>
      <c r="I101" s="233"/>
      <c r="J101" s="233"/>
      <c r="K101" s="233"/>
      <c r="L101" s="233"/>
      <c r="M101" s="346"/>
    </row>
    <row r="102" spans="1:16384" ht="14.25" x14ac:dyDescent="0.2">
      <c r="A102" s="231"/>
      <c r="B102" s="231"/>
      <c r="C102" s="232"/>
      <c r="D102" s="233"/>
      <c r="E102" s="233"/>
      <c r="F102" s="233"/>
      <c r="G102" s="233"/>
      <c r="H102" s="233"/>
      <c r="I102" s="233"/>
      <c r="J102" s="233"/>
      <c r="K102" s="233"/>
      <c r="L102" s="233"/>
      <c r="M102" s="346"/>
    </row>
    <row r="103" spans="1:16384" ht="14.25" x14ac:dyDescent="0.2">
      <c r="A103" s="231"/>
      <c r="B103" s="231"/>
      <c r="C103" s="232"/>
      <c r="D103" s="233"/>
      <c r="E103" s="233"/>
      <c r="F103" s="233"/>
      <c r="G103" s="233"/>
      <c r="H103" s="233"/>
      <c r="I103" s="233"/>
      <c r="J103" s="233"/>
      <c r="K103" s="233"/>
      <c r="L103" s="233"/>
      <c r="M103" s="346"/>
    </row>
    <row r="104" spans="1:16384" ht="14.25" x14ac:dyDescent="0.2">
      <c r="A104" s="231"/>
      <c r="B104" s="231"/>
      <c r="C104" s="232"/>
      <c r="D104" s="233"/>
      <c r="E104" s="233"/>
      <c r="F104" s="233"/>
      <c r="G104" s="233"/>
      <c r="H104" s="233"/>
      <c r="I104" s="233"/>
      <c r="J104" s="233"/>
      <c r="K104" s="233"/>
      <c r="L104" s="233"/>
      <c r="M104" s="346"/>
    </row>
    <row r="105" spans="1:16384" ht="14.25" x14ac:dyDescent="0.2">
      <c r="A105" s="231"/>
      <c r="B105" s="231"/>
      <c r="C105" s="232"/>
      <c r="D105" s="233"/>
      <c r="E105" s="233"/>
      <c r="F105" s="233"/>
      <c r="G105" s="233"/>
      <c r="H105" s="233"/>
      <c r="I105" s="233"/>
      <c r="J105" s="233"/>
      <c r="K105" s="233"/>
      <c r="L105" s="233"/>
      <c r="M105" s="346"/>
    </row>
    <row r="106" spans="1:16384" ht="14.25" x14ac:dyDescent="0.2">
      <c r="A106" s="231"/>
      <c r="B106" s="231"/>
      <c r="C106" s="232"/>
      <c r="D106" s="233"/>
      <c r="E106" s="233"/>
      <c r="F106" s="233"/>
      <c r="G106" s="233"/>
      <c r="H106" s="233"/>
      <c r="I106" s="233"/>
      <c r="J106" s="233"/>
      <c r="K106" s="233"/>
      <c r="L106" s="233"/>
      <c r="M106" s="346"/>
    </row>
    <row r="107" spans="1:16384" ht="14.25" x14ac:dyDescent="0.2">
      <c r="A107" s="231"/>
      <c r="B107" s="231"/>
      <c r="C107" s="232"/>
      <c r="D107" s="233"/>
      <c r="E107" s="233"/>
      <c r="F107" s="233"/>
      <c r="G107" s="233"/>
      <c r="H107" s="233"/>
      <c r="I107" s="233"/>
      <c r="J107" s="233"/>
      <c r="K107" s="233"/>
      <c r="L107" s="233"/>
      <c r="M107" s="346"/>
    </row>
    <row r="108" spans="1:16384" ht="14.25" x14ac:dyDescent="0.2">
      <c r="A108" s="231"/>
      <c r="B108" s="231"/>
      <c r="C108" s="232"/>
      <c r="D108" s="233"/>
      <c r="E108" s="233"/>
      <c r="F108" s="233"/>
      <c r="G108" s="233"/>
      <c r="H108" s="233"/>
      <c r="I108" s="233"/>
      <c r="J108" s="233"/>
      <c r="K108" s="233"/>
      <c r="L108" s="233"/>
      <c r="M108" s="346"/>
    </row>
    <row r="109" spans="1:16384" ht="14.25" x14ac:dyDescent="0.2">
      <c r="A109" s="231"/>
      <c r="B109" s="231"/>
      <c r="C109" s="232"/>
      <c r="D109" s="233"/>
      <c r="E109" s="233"/>
      <c r="F109" s="233"/>
      <c r="G109" s="233"/>
      <c r="H109" s="233"/>
      <c r="I109" s="233"/>
      <c r="J109" s="233"/>
      <c r="K109" s="233"/>
      <c r="L109" s="233"/>
      <c r="M109" s="346"/>
    </row>
    <row r="110" spans="1:16384" ht="14.25" x14ac:dyDescent="0.2">
      <c r="A110" s="231"/>
      <c r="B110" s="231"/>
      <c r="C110" s="232"/>
      <c r="D110" s="233"/>
      <c r="E110" s="233"/>
      <c r="F110" s="233"/>
      <c r="G110" s="233"/>
      <c r="H110" s="233"/>
      <c r="I110" s="233"/>
      <c r="J110" s="233"/>
      <c r="K110" s="233"/>
      <c r="L110" s="233"/>
      <c r="M110" s="346"/>
    </row>
    <row r="111" spans="1:16384" ht="14.25" x14ac:dyDescent="0.2">
      <c r="A111" s="231"/>
      <c r="B111" s="231"/>
      <c r="C111" s="232"/>
      <c r="D111" s="233"/>
      <c r="E111" s="233"/>
      <c r="F111" s="233"/>
      <c r="G111" s="233"/>
      <c r="H111" s="233"/>
      <c r="I111" s="233"/>
      <c r="J111" s="233"/>
      <c r="K111" s="233"/>
      <c r="L111" s="233"/>
      <c r="M111" s="346"/>
    </row>
    <row r="112" spans="1:16384" ht="14.25" x14ac:dyDescent="0.2">
      <c r="A112" s="231"/>
      <c r="B112" s="231"/>
      <c r="C112" s="232"/>
      <c r="D112" s="233"/>
      <c r="E112" s="233"/>
      <c r="F112" s="233"/>
      <c r="G112" s="233"/>
      <c r="H112" s="233"/>
      <c r="I112" s="233"/>
      <c r="J112" s="233"/>
      <c r="K112" s="233"/>
      <c r="L112" s="233"/>
      <c r="M112" s="346"/>
    </row>
    <row r="113" spans="1:13" ht="14.25" x14ac:dyDescent="0.2">
      <c r="A113" s="231"/>
      <c r="B113" s="231"/>
      <c r="C113" s="232"/>
      <c r="D113" s="233"/>
      <c r="E113" s="233"/>
      <c r="F113" s="233"/>
      <c r="G113" s="233"/>
      <c r="H113" s="233"/>
      <c r="I113" s="233"/>
      <c r="J113" s="233"/>
      <c r="K113" s="233"/>
      <c r="L113" s="233"/>
      <c r="M113" s="346"/>
    </row>
    <row r="114" spans="1:13" ht="14.25" x14ac:dyDescent="0.2">
      <c r="A114" s="231"/>
      <c r="B114" s="231"/>
      <c r="C114" s="232"/>
      <c r="D114" s="233"/>
      <c r="E114" s="233"/>
      <c r="F114" s="233"/>
      <c r="G114" s="233"/>
      <c r="H114" s="233"/>
      <c r="I114" s="233"/>
      <c r="J114" s="233"/>
      <c r="K114" s="233"/>
      <c r="L114" s="233"/>
      <c r="M114" s="346"/>
    </row>
    <row r="115" spans="1:13" ht="14.25" x14ac:dyDescent="0.2">
      <c r="A115" s="231"/>
      <c r="B115" s="231"/>
      <c r="C115" s="232"/>
      <c r="D115" s="233"/>
      <c r="E115" s="233"/>
      <c r="F115" s="233"/>
      <c r="G115" s="233"/>
      <c r="H115" s="233"/>
      <c r="I115" s="233"/>
      <c r="J115" s="233"/>
      <c r="K115" s="233"/>
      <c r="L115" s="233"/>
      <c r="M115" s="346"/>
    </row>
    <row r="116" spans="1:13" ht="14.25" x14ac:dyDescent="0.2">
      <c r="A116" s="231"/>
      <c r="B116" s="231"/>
      <c r="C116" s="232"/>
      <c r="D116" s="233"/>
      <c r="E116" s="233"/>
      <c r="F116" s="233"/>
      <c r="G116" s="233"/>
      <c r="H116" s="233"/>
      <c r="I116" s="233"/>
      <c r="J116" s="233"/>
      <c r="K116" s="233"/>
      <c r="L116" s="233"/>
      <c r="M116" s="346"/>
    </row>
    <row r="117" spans="1:13" ht="14.25" x14ac:dyDescent="0.2">
      <c r="A117" s="231"/>
      <c r="B117" s="231"/>
      <c r="C117" s="232"/>
      <c r="D117" s="233"/>
      <c r="E117" s="233"/>
      <c r="F117" s="233"/>
      <c r="G117" s="233"/>
      <c r="H117" s="233"/>
      <c r="I117" s="233"/>
      <c r="J117" s="233"/>
      <c r="K117" s="233"/>
      <c r="L117" s="233"/>
      <c r="M117" s="346"/>
    </row>
    <row r="118" spans="1:13" ht="14.25" x14ac:dyDescent="0.2">
      <c r="A118" s="231"/>
      <c r="B118" s="231"/>
      <c r="C118" s="232"/>
      <c r="D118" s="233"/>
      <c r="E118" s="233"/>
      <c r="F118" s="233"/>
      <c r="G118" s="233"/>
      <c r="H118" s="233"/>
      <c r="I118" s="233"/>
      <c r="J118" s="233"/>
      <c r="K118" s="233"/>
      <c r="L118" s="233"/>
      <c r="M118" s="346"/>
    </row>
    <row r="119" spans="1:13" ht="14.25" x14ac:dyDescent="0.2">
      <c r="A119" s="231"/>
      <c r="B119" s="231"/>
      <c r="C119" s="232"/>
      <c r="D119" s="233"/>
      <c r="E119" s="233"/>
      <c r="F119" s="233"/>
      <c r="G119" s="233"/>
      <c r="H119" s="233"/>
      <c r="I119" s="233"/>
      <c r="J119" s="233"/>
      <c r="K119" s="233"/>
      <c r="L119" s="233"/>
      <c r="M119" s="346"/>
    </row>
    <row r="120" spans="1:13" ht="14.25" x14ac:dyDescent="0.2">
      <c r="A120" s="231"/>
      <c r="B120" s="231"/>
      <c r="C120" s="232"/>
      <c r="D120" s="233"/>
      <c r="E120" s="233"/>
      <c r="F120" s="233"/>
      <c r="G120" s="233"/>
      <c r="H120" s="233"/>
      <c r="I120" s="233"/>
      <c r="J120" s="233"/>
      <c r="K120" s="233"/>
      <c r="L120" s="233"/>
      <c r="M120" s="346"/>
    </row>
    <row r="121" spans="1:13" ht="14.25" x14ac:dyDescent="0.2">
      <c r="A121" s="231"/>
      <c r="B121" s="231"/>
      <c r="C121" s="232"/>
      <c r="D121" s="233"/>
      <c r="E121" s="233"/>
      <c r="F121" s="233"/>
      <c r="G121" s="233"/>
      <c r="H121" s="233"/>
      <c r="I121" s="233"/>
      <c r="J121" s="233"/>
      <c r="K121" s="233"/>
      <c r="L121" s="233"/>
      <c r="M121" s="346"/>
    </row>
    <row r="122" spans="1:13" ht="14.25" x14ac:dyDescent="0.2">
      <c r="A122" s="231"/>
      <c r="B122" s="231"/>
      <c r="C122" s="232"/>
      <c r="D122" s="233"/>
      <c r="E122" s="233"/>
      <c r="F122" s="233"/>
      <c r="G122" s="233"/>
      <c r="H122" s="233"/>
      <c r="I122" s="233"/>
      <c r="J122" s="233"/>
      <c r="K122" s="233"/>
      <c r="L122" s="233"/>
      <c r="M122" s="346"/>
    </row>
    <row r="123" spans="1:13" ht="14.25" x14ac:dyDescent="0.2">
      <c r="A123" s="231"/>
      <c r="B123" s="231"/>
      <c r="C123" s="232"/>
      <c r="D123" s="233"/>
      <c r="E123" s="233"/>
      <c r="F123" s="233"/>
      <c r="G123" s="233"/>
      <c r="H123" s="233"/>
      <c r="I123" s="233"/>
      <c r="J123" s="233"/>
      <c r="K123" s="233"/>
      <c r="L123" s="233"/>
      <c r="M123" s="346"/>
    </row>
    <row r="124" spans="1:13" ht="14.25" x14ac:dyDescent="0.2">
      <c r="A124" s="231"/>
      <c r="B124" s="231"/>
      <c r="C124" s="232"/>
      <c r="D124" s="233"/>
      <c r="E124" s="233"/>
      <c r="F124" s="233"/>
      <c r="G124" s="233"/>
      <c r="H124" s="233"/>
      <c r="I124" s="233"/>
      <c r="J124" s="233"/>
      <c r="K124" s="233"/>
      <c r="L124" s="233"/>
      <c r="M124" s="346"/>
    </row>
    <row r="125" spans="1:13" ht="14.25" x14ac:dyDescent="0.2">
      <c r="A125" s="231"/>
      <c r="B125" s="231"/>
      <c r="C125" s="232"/>
      <c r="D125" s="233"/>
      <c r="E125" s="233"/>
      <c r="F125" s="233"/>
      <c r="G125" s="233"/>
      <c r="H125" s="233"/>
      <c r="I125" s="233"/>
      <c r="J125" s="233"/>
      <c r="K125" s="233"/>
      <c r="L125" s="233"/>
      <c r="M125" s="346"/>
    </row>
    <row r="126" spans="1:13" ht="14.25" x14ac:dyDescent="0.2">
      <c r="A126" s="231"/>
      <c r="B126" s="231"/>
      <c r="C126" s="232"/>
      <c r="D126" s="233"/>
      <c r="E126" s="233"/>
      <c r="F126" s="233"/>
      <c r="G126" s="233"/>
      <c r="H126" s="233"/>
      <c r="I126" s="233"/>
      <c r="J126" s="233"/>
      <c r="K126" s="233"/>
      <c r="L126" s="233"/>
      <c r="M126" s="346"/>
    </row>
    <row r="127" spans="1:13" ht="14.25" x14ac:dyDescent="0.2">
      <c r="A127" s="231"/>
      <c r="B127" s="231"/>
      <c r="C127" s="232"/>
      <c r="D127" s="233"/>
      <c r="E127" s="233"/>
      <c r="F127" s="233"/>
      <c r="G127" s="233"/>
      <c r="H127" s="233"/>
      <c r="I127" s="233"/>
      <c r="J127" s="233"/>
      <c r="K127" s="233"/>
      <c r="L127" s="233"/>
      <c r="M127" s="346"/>
    </row>
    <row r="128" spans="1:13" ht="14.25" x14ac:dyDescent="0.2">
      <c r="A128" s="231"/>
      <c r="B128" s="231"/>
      <c r="C128" s="232"/>
      <c r="D128" s="233"/>
      <c r="E128" s="233"/>
      <c r="F128" s="233"/>
      <c r="G128" s="233"/>
      <c r="H128" s="233"/>
      <c r="I128" s="233"/>
      <c r="J128" s="233"/>
      <c r="K128" s="233"/>
      <c r="L128" s="233"/>
      <c r="M128" s="346"/>
    </row>
    <row r="129" spans="1:13" ht="14.25" x14ac:dyDescent="0.2">
      <c r="A129" s="231"/>
      <c r="B129" s="231"/>
      <c r="C129" s="232"/>
      <c r="D129" s="233"/>
      <c r="E129" s="233"/>
      <c r="F129" s="233"/>
      <c r="G129" s="233"/>
      <c r="H129" s="233"/>
      <c r="I129" s="233"/>
      <c r="J129" s="233"/>
      <c r="K129" s="233"/>
      <c r="L129" s="233"/>
      <c r="M129" s="346"/>
    </row>
    <row r="130" spans="1:13" ht="14.25" x14ac:dyDescent="0.2">
      <c r="A130" s="231"/>
      <c r="B130" s="231"/>
      <c r="C130" s="232"/>
      <c r="D130" s="233"/>
      <c r="E130" s="233"/>
      <c r="F130" s="233"/>
      <c r="G130" s="233"/>
      <c r="H130" s="233"/>
      <c r="I130" s="233"/>
      <c r="J130" s="233"/>
      <c r="K130" s="233"/>
      <c r="L130" s="233"/>
      <c r="M130" s="346"/>
    </row>
    <row r="131" spans="1:13" x14ac:dyDescent="0.2">
      <c r="A131" s="118"/>
      <c r="B131" s="118"/>
      <c r="C131" s="118"/>
      <c r="D131" s="233"/>
      <c r="E131" s="233"/>
      <c r="F131" s="233"/>
      <c r="G131" s="233"/>
      <c r="H131" s="233"/>
      <c r="I131" s="233"/>
      <c r="J131" s="233"/>
      <c r="K131" s="233"/>
      <c r="L131" s="233"/>
      <c r="M131" s="346"/>
    </row>
    <row r="132" spans="1:13" x14ac:dyDescent="0.2">
      <c r="A132" s="118"/>
      <c r="B132" s="118"/>
      <c r="C132" s="118"/>
      <c r="D132" s="233"/>
      <c r="E132" s="233"/>
      <c r="F132" s="233"/>
      <c r="G132" s="233"/>
      <c r="H132" s="233"/>
      <c r="I132" s="233"/>
      <c r="J132" s="233"/>
      <c r="K132" s="233"/>
      <c r="L132" s="233"/>
      <c r="M132" s="346"/>
    </row>
    <row r="133" spans="1:13" x14ac:dyDescent="0.2">
      <c r="A133" s="118"/>
      <c r="B133" s="118"/>
      <c r="C133" s="118"/>
      <c r="D133" s="233"/>
      <c r="E133" s="233"/>
      <c r="F133" s="233"/>
      <c r="G133" s="233"/>
      <c r="H133" s="233"/>
      <c r="I133" s="233"/>
      <c r="J133" s="233"/>
      <c r="K133" s="233"/>
      <c r="L133" s="233"/>
      <c r="M133" s="346"/>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58" zoomScale="75" zoomScaleNormal="75" workbookViewId="0">
      <selection activeCell="K86" sqref="K86:L86"/>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3" customWidth="1"/>
    <col min="14" max="14" width="13.140625" style="343" bestFit="1" customWidth="1"/>
    <col min="15" max="16384" width="11.42578125" style="122"/>
  </cols>
  <sheetData>
    <row r="1" spans="1:19" ht="15.75" thickBot="1" x14ac:dyDescent="0.25">
      <c r="A1" s="490" t="s">
        <v>407</v>
      </c>
      <c r="B1" s="490"/>
      <c r="C1" s="490"/>
      <c r="D1" s="490"/>
      <c r="E1" s="234"/>
      <c r="F1" s="234"/>
      <c r="G1" s="234"/>
      <c r="H1" s="234"/>
      <c r="I1" s="234"/>
      <c r="J1" s="234"/>
      <c r="K1" s="234"/>
      <c r="L1" s="234"/>
      <c r="M1" s="342"/>
    </row>
    <row r="2" spans="1:19" ht="30" customHeight="1" thickBot="1" x14ac:dyDescent="0.25">
      <c r="A2" s="482"/>
      <c r="B2" s="476" t="s">
        <v>0</v>
      </c>
      <c r="C2" s="486" t="s">
        <v>461</v>
      </c>
      <c r="D2" s="485"/>
      <c r="E2" s="486" t="s">
        <v>457</v>
      </c>
      <c r="F2" s="485"/>
      <c r="G2" s="486" t="s">
        <v>458</v>
      </c>
      <c r="H2" s="485"/>
      <c r="I2" s="486" t="s">
        <v>459</v>
      </c>
      <c r="J2" s="485"/>
      <c r="K2" s="486" t="s">
        <v>460</v>
      </c>
      <c r="L2" s="485"/>
      <c r="M2" s="237"/>
    </row>
    <row r="3" spans="1:19" ht="13.5" thickBot="1" x14ac:dyDescent="0.25">
      <c r="A3" s="483"/>
      <c r="B3" s="477"/>
      <c r="C3" s="100" t="s">
        <v>54</v>
      </c>
      <c r="D3" s="236" t="s">
        <v>55</v>
      </c>
      <c r="E3" s="100" t="s">
        <v>54</v>
      </c>
      <c r="F3" s="236" t="s">
        <v>55</v>
      </c>
      <c r="G3" s="100" t="s">
        <v>54</v>
      </c>
      <c r="H3" s="236" t="s">
        <v>55</v>
      </c>
      <c r="I3" s="100" t="s">
        <v>54</v>
      </c>
      <c r="J3" s="236" t="s">
        <v>55</v>
      </c>
      <c r="K3" s="493" t="s">
        <v>54</v>
      </c>
      <c r="L3" s="494" t="s">
        <v>55</v>
      </c>
      <c r="M3" s="237"/>
      <c r="S3" s="191"/>
    </row>
    <row r="4" spans="1:19" ht="14.25" customHeight="1" thickBot="1" x14ac:dyDescent="0.25">
      <c r="A4" s="484"/>
      <c r="B4" s="478"/>
      <c r="C4" s="102">
        <v>43188</v>
      </c>
      <c r="D4" s="102">
        <v>43190</v>
      </c>
      <c r="E4" s="102">
        <v>43278</v>
      </c>
      <c r="F4" s="174">
        <v>43281</v>
      </c>
      <c r="G4" s="102">
        <v>43370</v>
      </c>
      <c r="H4" s="174">
        <v>43373</v>
      </c>
      <c r="I4" s="102">
        <v>43460</v>
      </c>
      <c r="J4" s="174">
        <v>43465</v>
      </c>
      <c r="K4" s="493"/>
      <c r="L4" s="494"/>
      <c r="M4" s="237"/>
    </row>
    <row r="5" spans="1:19" ht="13.5" thickBot="1" x14ac:dyDescent="0.25">
      <c r="A5" s="125">
        <v>1</v>
      </c>
      <c r="B5" s="347" t="s">
        <v>1</v>
      </c>
      <c r="C5" s="199">
        <v>51379</v>
      </c>
      <c r="D5" s="366">
        <v>4294</v>
      </c>
      <c r="E5" s="239">
        <v>51522</v>
      </c>
      <c r="F5" s="364">
        <v>4306</v>
      </c>
      <c r="G5" s="365">
        <v>52958</v>
      </c>
      <c r="H5" s="362">
        <v>4415</v>
      </c>
      <c r="I5" s="239">
        <v>54474</v>
      </c>
      <c r="J5" s="362">
        <v>4518</v>
      </c>
      <c r="K5" s="387">
        <f>$I5-'Año 2017'!$I5</f>
        <v>4463</v>
      </c>
      <c r="L5" s="388">
        <f>$J5-'Año 2017'!$J5</f>
        <v>325</v>
      </c>
      <c r="M5" s="344"/>
      <c r="N5" s="345"/>
      <c r="O5" s="467" t="s">
        <v>67</v>
      </c>
      <c r="P5" s="468"/>
    </row>
    <row r="6" spans="1:19" x14ac:dyDescent="0.2">
      <c r="A6" s="125">
        <v>2</v>
      </c>
      <c r="B6" s="348" t="s">
        <v>2</v>
      </c>
      <c r="C6" s="203">
        <v>84388</v>
      </c>
      <c r="D6" s="246">
        <v>4705</v>
      </c>
      <c r="E6" s="203">
        <v>85429</v>
      </c>
      <c r="F6" s="112">
        <v>4684</v>
      </c>
      <c r="G6" s="110">
        <v>86748</v>
      </c>
      <c r="H6" s="246">
        <v>4778</v>
      </c>
      <c r="I6" s="203">
        <v>88091</v>
      </c>
      <c r="J6" s="246">
        <v>4886</v>
      </c>
      <c r="K6" s="389">
        <f>$I6-'Año 2017'!$I6</f>
        <v>5075</v>
      </c>
      <c r="L6" s="390">
        <f>$J6-'Año 2017'!$J6</f>
        <v>269</v>
      </c>
      <c r="M6" s="344"/>
      <c r="N6" s="345"/>
    </row>
    <row r="7" spans="1:19" x14ac:dyDescent="0.2">
      <c r="A7" s="125">
        <v>3</v>
      </c>
      <c r="B7" s="348" t="s">
        <v>3</v>
      </c>
      <c r="C7" s="200">
        <v>4386647</v>
      </c>
      <c r="D7" s="111">
        <v>17718</v>
      </c>
      <c r="E7" s="203">
        <v>4576774</v>
      </c>
      <c r="F7" s="112">
        <v>17712</v>
      </c>
      <c r="G7" s="110">
        <v>4743257</v>
      </c>
      <c r="H7" s="246">
        <v>18086</v>
      </c>
      <c r="I7" s="203">
        <v>4917767</v>
      </c>
      <c r="J7" s="246">
        <v>18473</v>
      </c>
      <c r="K7" s="389">
        <f>$I7-'Año 2017'!$I7</f>
        <v>700421</v>
      </c>
      <c r="L7" s="390">
        <f>$J7-'Año 2017'!$J7</f>
        <v>1171</v>
      </c>
      <c r="M7" s="344"/>
      <c r="N7" s="345"/>
    </row>
    <row r="8" spans="1:19" x14ac:dyDescent="0.2">
      <c r="A8" s="125">
        <v>4</v>
      </c>
      <c r="B8" s="348" t="s">
        <v>4</v>
      </c>
      <c r="C8" s="200">
        <v>196480</v>
      </c>
      <c r="D8" s="111">
        <v>12665</v>
      </c>
      <c r="E8" s="203">
        <v>200659</v>
      </c>
      <c r="F8" s="112">
        <v>12989</v>
      </c>
      <c r="G8" s="110">
        <v>205557</v>
      </c>
      <c r="H8" s="246">
        <v>13449</v>
      </c>
      <c r="I8" s="203">
        <v>210768</v>
      </c>
      <c r="J8" s="246">
        <v>13880</v>
      </c>
      <c r="K8" s="389">
        <f>$I8-'Año 2017'!$I8</f>
        <v>19463</v>
      </c>
      <c r="L8" s="390">
        <f>$J8-'Año 2017'!$J8</f>
        <v>1650</v>
      </c>
      <c r="M8" s="344"/>
      <c r="N8" s="345"/>
    </row>
    <row r="9" spans="1:19" x14ac:dyDescent="0.2">
      <c r="A9" s="125">
        <v>5</v>
      </c>
      <c r="B9" s="348" t="s">
        <v>5</v>
      </c>
      <c r="C9" s="200">
        <v>1052367</v>
      </c>
      <c r="D9" s="111">
        <v>13662</v>
      </c>
      <c r="E9" s="203">
        <v>1074553</v>
      </c>
      <c r="F9" s="112">
        <v>13839</v>
      </c>
      <c r="G9" s="110">
        <v>1097669</v>
      </c>
      <c r="H9" s="246">
        <v>14222</v>
      </c>
      <c r="I9" s="203">
        <v>1119964</v>
      </c>
      <c r="J9" s="246">
        <v>14623</v>
      </c>
      <c r="K9" s="389">
        <f>$I9-'Año 2017'!$I9</f>
        <v>89173</v>
      </c>
      <c r="L9" s="390">
        <f>$J9-'Año 2017'!$J9</f>
        <v>1297</v>
      </c>
      <c r="M9" s="344"/>
      <c r="N9" s="345"/>
    </row>
    <row r="10" spans="1:19" x14ac:dyDescent="0.2">
      <c r="A10" s="125">
        <v>6</v>
      </c>
      <c r="B10" s="348" t="s">
        <v>6</v>
      </c>
      <c r="C10" s="200">
        <v>12825</v>
      </c>
      <c r="D10" s="111">
        <v>7638</v>
      </c>
      <c r="E10" s="203">
        <v>12842</v>
      </c>
      <c r="F10" s="112">
        <v>7606</v>
      </c>
      <c r="G10" s="110">
        <v>13172</v>
      </c>
      <c r="H10" s="246">
        <v>7720</v>
      </c>
      <c r="I10" s="203">
        <v>13516</v>
      </c>
      <c r="J10" s="246">
        <v>7819</v>
      </c>
      <c r="K10" s="389">
        <f>$I10-'Año 2017'!$I10</f>
        <v>957</v>
      </c>
      <c r="L10" s="390">
        <f>$J10-'Año 2017'!$J10</f>
        <v>297</v>
      </c>
      <c r="M10" s="344"/>
      <c r="N10" s="345"/>
    </row>
    <row r="11" spans="1:19" x14ac:dyDescent="0.2">
      <c r="A11" s="125">
        <v>7</v>
      </c>
      <c r="B11" s="348" t="s">
        <v>7</v>
      </c>
      <c r="C11" s="200">
        <v>1421908</v>
      </c>
      <c r="D11" s="111">
        <v>124563</v>
      </c>
      <c r="E11" s="203">
        <v>1435990</v>
      </c>
      <c r="F11" s="112">
        <v>126347</v>
      </c>
      <c r="G11" s="110">
        <v>1467529</v>
      </c>
      <c r="H11" s="246">
        <v>128789</v>
      </c>
      <c r="I11" s="203">
        <v>1498856</v>
      </c>
      <c r="J11" s="246">
        <v>130993</v>
      </c>
      <c r="K11" s="389">
        <f>$I11-'Año 2017'!$I11</f>
        <v>106779</v>
      </c>
      <c r="L11" s="390">
        <f>$J11-'Año 2017'!$J11</f>
        <v>8730</v>
      </c>
      <c r="M11" s="344"/>
      <c r="N11" s="345"/>
    </row>
    <row r="12" spans="1:19" x14ac:dyDescent="0.2">
      <c r="A12" s="125">
        <v>8</v>
      </c>
      <c r="B12" s="348" t="s">
        <v>8</v>
      </c>
      <c r="C12" s="200">
        <v>143807</v>
      </c>
      <c r="D12" s="111">
        <v>30991</v>
      </c>
      <c r="E12" s="203">
        <v>144979</v>
      </c>
      <c r="F12" s="112">
        <v>30831</v>
      </c>
      <c r="G12" s="110">
        <v>148530</v>
      </c>
      <c r="H12" s="246">
        <v>31594</v>
      </c>
      <c r="I12" s="203">
        <v>152719</v>
      </c>
      <c r="J12" s="246">
        <v>32435</v>
      </c>
      <c r="K12" s="389">
        <f>$I12-'Año 2017'!$I12</f>
        <v>12481</v>
      </c>
      <c r="L12" s="390">
        <f>$J12-'Año 2017'!$J12</f>
        <v>2092</v>
      </c>
      <c r="M12" s="344"/>
      <c r="N12" s="345"/>
    </row>
    <row r="13" spans="1:19" x14ac:dyDescent="0.2">
      <c r="A13" s="125">
        <v>9</v>
      </c>
      <c r="B13" s="348" t="s">
        <v>9</v>
      </c>
      <c r="C13" s="200">
        <v>10248</v>
      </c>
      <c r="D13" s="111">
        <v>419</v>
      </c>
      <c r="E13" s="203">
        <v>10410</v>
      </c>
      <c r="F13" s="112">
        <v>415</v>
      </c>
      <c r="G13" s="110">
        <v>10587</v>
      </c>
      <c r="H13" s="246">
        <v>426</v>
      </c>
      <c r="I13" s="203">
        <v>10779</v>
      </c>
      <c r="J13" s="246">
        <v>438</v>
      </c>
      <c r="K13" s="389">
        <f>$I13-'Año 2017'!$I13</f>
        <v>697</v>
      </c>
      <c r="L13" s="390">
        <f>$J13-'Año 2017'!$J13</f>
        <v>26</v>
      </c>
      <c r="M13" s="344"/>
      <c r="N13" s="345"/>
    </row>
    <row r="14" spans="1:19" x14ac:dyDescent="0.2">
      <c r="A14" s="125">
        <v>10</v>
      </c>
      <c r="B14" s="348" t="s">
        <v>10</v>
      </c>
      <c r="C14" s="200">
        <v>8356</v>
      </c>
      <c r="D14" s="111">
        <v>1862</v>
      </c>
      <c r="E14" s="203">
        <v>8547</v>
      </c>
      <c r="F14" s="112">
        <v>1838</v>
      </c>
      <c r="G14" s="110">
        <v>8718</v>
      </c>
      <c r="H14" s="246">
        <v>1868</v>
      </c>
      <c r="I14" s="203">
        <v>8912</v>
      </c>
      <c r="J14" s="246">
        <v>1901</v>
      </c>
      <c r="K14" s="389">
        <f>$I14-'Año 2017'!$I14</f>
        <v>727</v>
      </c>
      <c r="L14" s="390">
        <f>$J14-'Año 2017'!$J14</f>
        <v>73</v>
      </c>
      <c r="M14" s="344"/>
      <c r="N14" s="345"/>
    </row>
    <row r="15" spans="1:19" x14ac:dyDescent="0.2">
      <c r="A15" s="125">
        <v>11</v>
      </c>
      <c r="B15" s="348" t="s">
        <v>11</v>
      </c>
      <c r="C15" s="200">
        <v>736388</v>
      </c>
      <c r="D15" s="111">
        <v>25406</v>
      </c>
      <c r="E15" s="203">
        <v>749763</v>
      </c>
      <c r="F15" s="112">
        <v>25453</v>
      </c>
      <c r="G15" s="110">
        <v>766209</v>
      </c>
      <c r="H15" s="246">
        <v>26059</v>
      </c>
      <c r="I15" s="203">
        <v>783833</v>
      </c>
      <c r="J15" s="246">
        <v>26700</v>
      </c>
      <c r="K15" s="389">
        <f>$I15-'Año 2017'!$I15</f>
        <v>64719</v>
      </c>
      <c r="L15" s="390">
        <f>$J15-'Año 2017'!$J15</f>
        <v>1834</v>
      </c>
      <c r="M15" s="344"/>
      <c r="N15" s="345"/>
    </row>
    <row r="16" spans="1:19" ht="15" x14ac:dyDescent="0.2">
      <c r="A16" s="125">
        <v>12</v>
      </c>
      <c r="B16" s="348" t="s">
        <v>12</v>
      </c>
      <c r="C16" s="200">
        <v>31334</v>
      </c>
      <c r="D16" s="111">
        <v>2396</v>
      </c>
      <c r="E16" s="203">
        <v>32068</v>
      </c>
      <c r="F16" s="112">
        <v>2414</v>
      </c>
      <c r="G16" s="110">
        <v>32973</v>
      </c>
      <c r="H16" s="246">
        <v>2476</v>
      </c>
      <c r="I16" s="203">
        <v>33973</v>
      </c>
      <c r="J16" s="246">
        <v>2562</v>
      </c>
      <c r="K16" s="389">
        <f>$I16-'Año 2017'!$I16</f>
        <v>3530</v>
      </c>
      <c r="L16" s="390">
        <f>$J16-'Año 2017'!$J16</f>
        <v>232</v>
      </c>
      <c r="M16" s="344"/>
      <c r="N16" s="345"/>
      <c r="P16" s="466"/>
      <c r="Q16" s="466"/>
    </row>
    <row r="17" spans="1:14" x14ac:dyDescent="0.2">
      <c r="A17" s="125">
        <v>13</v>
      </c>
      <c r="B17" s="348" t="s">
        <v>13</v>
      </c>
      <c r="C17" s="200">
        <v>5105</v>
      </c>
      <c r="D17" s="111">
        <v>683</v>
      </c>
      <c r="E17" s="203">
        <v>4970</v>
      </c>
      <c r="F17" s="112">
        <v>703</v>
      </c>
      <c r="G17" s="110">
        <v>5055</v>
      </c>
      <c r="H17" s="246">
        <v>717</v>
      </c>
      <c r="I17" s="203">
        <v>5138</v>
      </c>
      <c r="J17" s="246">
        <v>728</v>
      </c>
      <c r="K17" s="389">
        <f>$I17-'Año 2017'!$I17</f>
        <v>173</v>
      </c>
      <c r="L17" s="390">
        <f>$J17-'Año 2017'!$J17</f>
        <v>70</v>
      </c>
      <c r="M17" s="344"/>
      <c r="N17" s="345"/>
    </row>
    <row r="18" spans="1:14" x14ac:dyDescent="0.2">
      <c r="A18" s="125">
        <v>14</v>
      </c>
      <c r="B18" s="348" t="s">
        <v>14</v>
      </c>
      <c r="C18" s="200">
        <v>13904</v>
      </c>
      <c r="D18" s="111">
        <v>1610</v>
      </c>
      <c r="E18" s="203">
        <v>13812</v>
      </c>
      <c r="F18" s="112">
        <v>1596</v>
      </c>
      <c r="G18" s="110">
        <v>14049</v>
      </c>
      <c r="H18" s="246">
        <v>1624</v>
      </c>
      <c r="I18" s="203">
        <v>14316</v>
      </c>
      <c r="J18" s="246">
        <v>1663</v>
      </c>
      <c r="K18" s="389">
        <f>$I18-'Año 2017'!$I18</f>
        <v>617</v>
      </c>
      <c r="L18" s="390">
        <f>$J18-'Año 2017'!$J18</f>
        <v>83</v>
      </c>
      <c r="M18" s="344"/>
      <c r="N18" s="345"/>
    </row>
    <row r="19" spans="1:14" x14ac:dyDescent="0.2">
      <c r="A19" s="125">
        <v>15</v>
      </c>
      <c r="B19" s="348" t="s">
        <v>15</v>
      </c>
      <c r="C19" s="200">
        <v>33703</v>
      </c>
      <c r="D19" s="111">
        <v>3327</v>
      </c>
      <c r="E19" s="203">
        <v>34231</v>
      </c>
      <c r="F19" s="112">
        <v>3334</v>
      </c>
      <c r="G19" s="110">
        <v>34947</v>
      </c>
      <c r="H19" s="246">
        <v>3428</v>
      </c>
      <c r="I19" s="203">
        <v>35670</v>
      </c>
      <c r="J19" s="246">
        <v>3519</v>
      </c>
      <c r="K19" s="389">
        <f>$I19-'Año 2017'!$I19</f>
        <v>2620</v>
      </c>
      <c r="L19" s="390">
        <f>$J19-'Año 2017'!$J19</f>
        <v>261</v>
      </c>
      <c r="M19" s="344"/>
      <c r="N19" s="345"/>
    </row>
    <row r="20" spans="1:14" x14ac:dyDescent="0.2">
      <c r="A20" s="125">
        <v>16</v>
      </c>
      <c r="B20" s="348" t="s">
        <v>16</v>
      </c>
      <c r="C20" s="200">
        <v>19629</v>
      </c>
      <c r="D20" s="111">
        <v>3473</v>
      </c>
      <c r="E20" s="203">
        <v>19722</v>
      </c>
      <c r="F20" s="112">
        <v>3483</v>
      </c>
      <c r="G20" s="110">
        <v>20018</v>
      </c>
      <c r="H20" s="246">
        <v>3559</v>
      </c>
      <c r="I20" s="203">
        <v>20366</v>
      </c>
      <c r="J20" s="246">
        <v>3630</v>
      </c>
      <c r="K20" s="389">
        <f>$I20-'Año 2017'!$I20</f>
        <v>1026</v>
      </c>
      <c r="L20" s="390">
        <f>$J20-'Año 2017'!$J20</f>
        <v>234</v>
      </c>
      <c r="M20" s="344"/>
      <c r="N20" s="345"/>
    </row>
    <row r="21" spans="1:14" x14ac:dyDescent="0.2">
      <c r="A21" s="125">
        <v>17</v>
      </c>
      <c r="B21" s="348" t="s">
        <v>17</v>
      </c>
      <c r="C21" s="200">
        <v>22912</v>
      </c>
      <c r="D21" s="111">
        <v>3948</v>
      </c>
      <c r="E21" s="203">
        <v>23390</v>
      </c>
      <c r="F21" s="112">
        <v>3960</v>
      </c>
      <c r="G21" s="110">
        <v>23964</v>
      </c>
      <c r="H21" s="246">
        <v>4082</v>
      </c>
      <c r="I21" s="203">
        <v>24608</v>
      </c>
      <c r="J21" s="246">
        <v>4220</v>
      </c>
      <c r="K21" s="389">
        <f>$I21-'Año 2017'!$I21</f>
        <v>2244</v>
      </c>
      <c r="L21" s="390">
        <f>$J21-'Año 2017'!$J21</f>
        <v>379</v>
      </c>
      <c r="M21" s="344"/>
      <c r="N21" s="345"/>
    </row>
    <row r="22" spans="1:14" s="150" customFormat="1" x14ac:dyDescent="0.2">
      <c r="A22" s="125">
        <v>18</v>
      </c>
      <c r="B22" s="348" t="s">
        <v>18</v>
      </c>
      <c r="C22" s="209">
        <v>300774</v>
      </c>
      <c r="D22" s="111">
        <v>10847</v>
      </c>
      <c r="E22" s="110">
        <v>340886</v>
      </c>
      <c r="F22" s="112">
        <v>11166</v>
      </c>
      <c r="G22" s="110">
        <v>383446</v>
      </c>
      <c r="H22" s="246">
        <v>11508</v>
      </c>
      <c r="I22" s="110">
        <v>423780</v>
      </c>
      <c r="J22" s="246">
        <v>11830</v>
      </c>
      <c r="K22" s="391">
        <f>$I22-'Año 2017'!$I22</f>
        <v>149284</v>
      </c>
      <c r="L22" s="392">
        <f>$J22-'Año 2017'!$J22</f>
        <v>1341</v>
      </c>
      <c r="M22" s="344"/>
      <c r="N22" s="345"/>
    </row>
    <row r="23" spans="1:14" x14ac:dyDescent="0.2">
      <c r="A23" s="125">
        <v>19</v>
      </c>
      <c r="B23" s="348" t="s">
        <v>19</v>
      </c>
      <c r="C23" s="200">
        <v>3782914</v>
      </c>
      <c r="D23" s="111">
        <v>165719</v>
      </c>
      <c r="E23" s="203">
        <v>3846506</v>
      </c>
      <c r="F23" s="112">
        <v>173337</v>
      </c>
      <c r="G23" s="110">
        <v>3928453</v>
      </c>
      <c r="H23" s="246">
        <v>181331</v>
      </c>
      <c r="I23" s="203">
        <v>3974661</v>
      </c>
      <c r="J23" s="246">
        <v>185932</v>
      </c>
      <c r="K23" s="389">
        <f>$I23-'Año 2017'!$I23</f>
        <v>216065</v>
      </c>
      <c r="L23" s="390">
        <f>$J23-'Año 2017'!$J23</f>
        <v>22946</v>
      </c>
      <c r="M23" s="344"/>
      <c r="N23" s="345"/>
    </row>
    <row r="24" spans="1:14" x14ac:dyDescent="0.2">
      <c r="A24" s="125">
        <v>20</v>
      </c>
      <c r="B24" s="348" t="s">
        <v>20</v>
      </c>
      <c r="C24" s="200">
        <v>331260</v>
      </c>
      <c r="D24" s="111">
        <v>1476</v>
      </c>
      <c r="E24" s="203">
        <v>340373</v>
      </c>
      <c r="F24" s="112">
        <v>1510</v>
      </c>
      <c r="G24" s="110">
        <v>355742</v>
      </c>
      <c r="H24" s="246">
        <v>1587</v>
      </c>
      <c r="I24" s="203">
        <v>364055</v>
      </c>
      <c r="J24" s="246">
        <v>1634</v>
      </c>
      <c r="K24" s="389">
        <f>$I24-'Año 2017'!$I24</f>
        <v>37937</v>
      </c>
      <c r="L24" s="390">
        <f>$J24-'Año 2017'!$J24</f>
        <v>187</v>
      </c>
      <c r="M24" s="344"/>
      <c r="N24" s="345"/>
    </row>
    <row r="25" spans="1:14" x14ac:dyDescent="0.2">
      <c r="A25" s="125">
        <v>21</v>
      </c>
      <c r="B25" s="348" t="s">
        <v>21</v>
      </c>
      <c r="C25" s="200">
        <v>3074374</v>
      </c>
      <c r="D25" s="111">
        <v>258585</v>
      </c>
      <c r="E25" s="203">
        <v>3064413</v>
      </c>
      <c r="F25" s="112">
        <v>262688</v>
      </c>
      <c r="G25" s="110">
        <v>3111119</v>
      </c>
      <c r="H25" s="246">
        <v>268339</v>
      </c>
      <c r="I25" s="203">
        <v>3151679</v>
      </c>
      <c r="J25" s="246">
        <v>273131</v>
      </c>
      <c r="K25" s="389">
        <f>$I25-'Año 2017'!$I25</f>
        <v>112673</v>
      </c>
      <c r="L25" s="390">
        <f>$J25-'Año 2017'!$J25</f>
        <v>18653</v>
      </c>
      <c r="M25" s="344"/>
      <c r="N25" s="345"/>
    </row>
    <row r="26" spans="1:14" x14ac:dyDescent="0.2">
      <c r="A26" s="125">
        <v>22</v>
      </c>
      <c r="B26" s="348" t="s">
        <v>22</v>
      </c>
      <c r="C26" s="200">
        <v>18644</v>
      </c>
      <c r="D26" s="111">
        <v>2979</v>
      </c>
      <c r="E26" s="203">
        <v>19285</v>
      </c>
      <c r="F26" s="112">
        <v>3052</v>
      </c>
      <c r="G26" s="110">
        <v>19972</v>
      </c>
      <c r="H26" s="246">
        <v>3140</v>
      </c>
      <c r="I26" s="203">
        <v>20675</v>
      </c>
      <c r="J26" s="246">
        <v>3237</v>
      </c>
      <c r="K26" s="389">
        <f>$I26-'Año 2017'!$I26</f>
        <v>2679</v>
      </c>
      <c r="L26" s="390">
        <f>$J26-'Año 2017'!$J26</f>
        <v>339</v>
      </c>
      <c r="M26" s="344"/>
      <c r="N26" s="345"/>
    </row>
    <row r="27" spans="1:14" x14ac:dyDescent="0.2">
      <c r="A27" s="125">
        <v>23</v>
      </c>
      <c r="B27" s="348" t="s">
        <v>23</v>
      </c>
      <c r="C27" s="200">
        <v>1240114</v>
      </c>
      <c r="D27" s="111">
        <v>171412</v>
      </c>
      <c r="E27" s="203">
        <v>1270005</v>
      </c>
      <c r="F27" s="112">
        <v>175091</v>
      </c>
      <c r="G27" s="110">
        <v>1298649</v>
      </c>
      <c r="H27" s="246">
        <v>178997</v>
      </c>
      <c r="I27" s="203">
        <v>1327086</v>
      </c>
      <c r="J27" s="246">
        <v>182363</v>
      </c>
      <c r="K27" s="389">
        <f>$I27-'Año 2017'!$I27</f>
        <v>113255</v>
      </c>
      <c r="L27" s="390">
        <f>$J27-'Año 2017'!$J27</f>
        <v>15379</v>
      </c>
      <c r="M27" s="344"/>
      <c r="N27" s="345"/>
    </row>
    <row r="28" spans="1:14" x14ac:dyDescent="0.2">
      <c r="A28" s="125">
        <v>24</v>
      </c>
      <c r="B28" s="348" t="s">
        <v>413</v>
      </c>
      <c r="C28" s="200">
        <v>225293</v>
      </c>
      <c r="D28" s="111">
        <v>7696</v>
      </c>
      <c r="E28" s="203">
        <v>228344</v>
      </c>
      <c r="F28" s="112">
        <v>7757</v>
      </c>
      <c r="G28" s="110">
        <v>231943</v>
      </c>
      <c r="H28" s="246">
        <v>7921</v>
      </c>
      <c r="I28" s="203">
        <v>235819</v>
      </c>
      <c r="J28" s="246">
        <v>8132</v>
      </c>
      <c r="K28" s="389">
        <f>$I28-'Año 2017'!$I28</f>
        <v>14273</v>
      </c>
      <c r="L28" s="244">
        <f>$J28-'Año 2017'!$J28</f>
        <v>617</v>
      </c>
      <c r="M28" s="344"/>
      <c r="N28" s="345"/>
    </row>
    <row r="29" spans="1:14" x14ac:dyDescent="0.2">
      <c r="A29" s="125">
        <v>25</v>
      </c>
      <c r="B29" s="348" t="s">
        <v>25</v>
      </c>
      <c r="C29" s="200">
        <v>66725</v>
      </c>
      <c r="D29" s="111">
        <v>7001</v>
      </c>
      <c r="E29" s="203">
        <v>67707</v>
      </c>
      <c r="F29" s="112">
        <v>7044</v>
      </c>
      <c r="G29" s="110">
        <v>69186</v>
      </c>
      <c r="H29" s="246">
        <v>7207</v>
      </c>
      <c r="I29" s="203">
        <v>70826</v>
      </c>
      <c r="J29" s="246">
        <v>7390</v>
      </c>
      <c r="K29" s="389">
        <f>$I29-'Año 2017'!$I29</f>
        <v>5683</v>
      </c>
      <c r="L29" s="390">
        <f>$J29-'Año 2017'!$J29</f>
        <v>548</v>
      </c>
      <c r="M29" s="344"/>
      <c r="N29" s="345"/>
    </row>
    <row r="30" spans="1:14" ht="25.5" x14ac:dyDescent="0.2">
      <c r="A30" s="125">
        <v>26</v>
      </c>
      <c r="B30" s="348" t="s">
        <v>170</v>
      </c>
      <c r="C30" s="209">
        <v>246214</v>
      </c>
      <c r="D30" s="111">
        <v>21362</v>
      </c>
      <c r="E30" s="203">
        <v>252181</v>
      </c>
      <c r="F30" s="112">
        <v>21630</v>
      </c>
      <c r="G30" s="110">
        <v>258387</v>
      </c>
      <c r="H30" s="246">
        <v>22264</v>
      </c>
      <c r="I30" s="110">
        <v>264397</v>
      </c>
      <c r="J30" s="246">
        <v>22922</v>
      </c>
      <c r="K30" s="391">
        <f>$I30-'Año 2017'!$I30</f>
        <v>23923</v>
      </c>
      <c r="L30" s="390">
        <f>$J30-'Año 2017'!$J30</f>
        <v>2116</v>
      </c>
      <c r="M30" s="344"/>
      <c r="N30" s="345"/>
    </row>
    <row r="31" spans="1:14" x14ac:dyDescent="0.2">
      <c r="A31" s="125">
        <v>27</v>
      </c>
      <c r="B31" s="348" t="s">
        <v>27</v>
      </c>
      <c r="C31" s="200">
        <v>163331</v>
      </c>
      <c r="D31" s="111">
        <v>1770</v>
      </c>
      <c r="E31" s="110">
        <v>166911</v>
      </c>
      <c r="F31" s="112">
        <v>1756</v>
      </c>
      <c r="G31" s="110">
        <v>170634</v>
      </c>
      <c r="H31" s="246">
        <v>1814</v>
      </c>
      <c r="I31" s="203">
        <v>174460</v>
      </c>
      <c r="J31" s="246">
        <v>1865</v>
      </c>
      <c r="K31" s="389">
        <f>$I31-'Año 2017'!$I31</f>
        <v>15069</v>
      </c>
      <c r="L31" s="390">
        <f>$J31-'Año 2017'!$J31</f>
        <v>156</v>
      </c>
      <c r="M31" s="344"/>
      <c r="N31" s="345"/>
    </row>
    <row r="32" spans="1:14" x14ac:dyDescent="0.2">
      <c r="A32" s="125">
        <v>28</v>
      </c>
      <c r="B32" s="348" t="s">
        <v>28</v>
      </c>
      <c r="C32" s="200">
        <v>46278</v>
      </c>
      <c r="D32" s="111">
        <v>6565</v>
      </c>
      <c r="E32" s="203">
        <v>47508</v>
      </c>
      <c r="F32" s="112">
        <v>6635</v>
      </c>
      <c r="G32" s="110">
        <v>48750</v>
      </c>
      <c r="H32" s="246">
        <v>6834</v>
      </c>
      <c r="I32" s="203">
        <v>50010</v>
      </c>
      <c r="J32" s="246">
        <v>7020</v>
      </c>
      <c r="K32" s="389">
        <f>$I32-'Año 2017'!$I32</f>
        <v>4933</v>
      </c>
      <c r="L32" s="390">
        <f>$J32-'Año 2017'!$J32</f>
        <v>620</v>
      </c>
      <c r="M32" s="344"/>
      <c r="N32" s="345"/>
    </row>
    <row r="33" spans="1:14" x14ac:dyDescent="0.2">
      <c r="A33" s="125">
        <v>29</v>
      </c>
      <c r="B33" s="348" t="s">
        <v>29</v>
      </c>
      <c r="C33" s="200">
        <v>1757126</v>
      </c>
      <c r="D33" s="111">
        <v>24591</v>
      </c>
      <c r="E33" s="203">
        <v>1812361</v>
      </c>
      <c r="F33" s="112">
        <v>25901</v>
      </c>
      <c r="G33" s="110">
        <v>1864687</v>
      </c>
      <c r="H33" s="246">
        <v>27244</v>
      </c>
      <c r="I33" s="203">
        <v>1922625</v>
      </c>
      <c r="J33" s="246">
        <v>28622</v>
      </c>
      <c r="K33" s="389">
        <f>$I33-'Año 2017'!$I33</f>
        <v>219826</v>
      </c>
      <c r="L33" s="390">
        <f>$J33-'Año 2017'!$J33</f>
        <v>5251</v>
      </c>
      <c r="M33" s="344"/>
      <c r="N33" s="345"/>
    </row>
    <row r="34" spans="1:14" x14ac:dyDescent="0.2">
      <c r="A34" s="125">
        <v>30</v>
      </c>
      <c r="B34" s="348" t="s">
        <v>30</v>
      </c>
      <c r="C34" s="200">
        <v>106554</v>
      </c>
      <c r="D34" s="111">
        <v>6163</v>
      </c>
      <c r="E34" s="203">
        <v>108747</v>
      </c>
      <c r="F34" s="112">
        <v>6288</v>
      </c>
      <c r="G34" s="110">
        <v>110814</v>
      </c>
      <c r="H34" s="246">
        <v>6444</v>
      </c>
      <c r="I34" s="203">
        <v>113027</v>
      </c>
      <c r="J34" s="246">
        <v>6592</v>
      </c>
      <c r="K34" s="389">
        <f>$I34-'Año 2017'!$I34</f>
        <v>8663</v>
      </c>
      <c r="L34" s="390">
        <f>$J34-'Año 2017'!$J34</f>
        <v>608</v>
      </c>
      <c r="M34" s="344"/>
      <c r="N34" s="345"/>
    </row>
    <row r="35" spans="1:14" x14ac:dyDescent="0.2">
      <c r="A35" s="125">
        <v>31</v>
      </c>
      <c r="B35" s="348" t="s">
        <v>31</v>
      </c>
      <c r="C35" s="200">
        <v>320143</v>
      </c>
      <c r="D35" s="111">
        <v>6603</v>
      </c>
      <c r="E35" s="203">
        <v>326379</v>
      </c>
      <c r="F35" s="112">
        <v>6668</v>
      </c>
      <c r="G35" s="110">
        <v>331470</v>
      </c>
      <c r="H35" s="246">
        <v>6905</v>
      </c>
      <c r="I35" s="203">
        <v>337107</v>
      </c>
      <c r="J35" s="246">
        <v>7082</v>
      </c>
      <c r="K35" s="389">
        <f>$I35-'Año 2017'!$I35</f>
        <v>23319</v>
      </c>
      <c r="L35" s="390">
        <f>$J35-'Año 2017'!$J35</f>
        <v>648</v>
      </c>
      <c r="M35" s="344"/>
      <c r="N35" s="345"/>
    </row>
    <row r="36" spans="1:14" x14ac:dyDescent="0.2">
      <c r="A36" s="125">
        <v>32</v>
      </c>
      <c r="B36" s="348" t="s">
        <v>32</v>
      </c>
      <c r="C36" s="200">
        <v>25794</v>
      </c>
      <c r="D36" s="111">
        <v>2242</v>
      </c>
      <c r="E36" s="203">
        <v>26421</v>
      </c>
      <c r="F36" s="112">
        <v>2216</v>
      </c>
      <c r="G36" s="110">
        <v>26996</v>
      </c>
      <c r="H36" s="246">
        <v>2273</v>
      </c>
      <c r="I36" s="203">
        <v>27670</v>
      </c>
      <c r="J36" s="246">
        <v>2343</v>
      </c>
      <c r="K36" s="389">
        <f>$I36-'Año 2017'!$I36</f>
        <v>2566</v>
      </c>
      <c r="L36" s="390">
        <f>$J36-'Año 2017'!$J36</f>
        <v>160</v>
      </c>
      <c r="M36" s="344"/>
      <c r="N36" s="345"/>
    </row>
    <row r="37" spans="1:14" x14ac:dyDescent="0.2">
      <c r="A37" s="125">
        <v>33</v>
      </c>
      <c r="B37" s="348" t="s">
        <v>33</v>
      </c>
      <c r="C37" s="200">
        <v>6506</v>
      </c>
      <c r="D37" s="111">
        <v>427</v>
      </c>
      <c r="E37" s="203">
        <v>6703</v>
      </c>
      <c r="F37" s="112">
        <v>427</v>
      </c>
      <c r="G37" s="110">
        <v>6868</v>
      </c>
      <c r="H37" s="246">
        <v>437</v>
      </c>
      <c r="I37" s="203">
        <v>7066</v>
      </c>
      <c r="J37" s="246">
        <v>449</v>
      </c>
      <c r="K37" s="389">
        <f>$I37-'Año 2017'!$I37</f>
        <v>754</v>
      </c>
      <c r="L37" s="390">
        <f>$J37-'Año 2017'!$J37</f>
        <v>31</v>
      </c>
      <c r="M37" s="344"/>
      <c r="N37" s="345"/>
    </row>
    <row r="38" spans="1:14" ht="15.75" customHeight="1" x14ac:dyDescent="0.2">
      <c r="A38" s="125">
        <v>34</v>
      </c>
      <c r="B38" s="348" t="s">
        <v>34</v>
      </c>
      <c r="C38" s="200">
        <v>1140213</v>
      </c>
      <c r="D38" s="111">
        <v>255371</v>
      </c>
      <c r="E38" s="203">
        <v>1152533</v>
      </c>
      <c r="F38" s="112">
        <v>258519</v>
      </c>
      <c r="G38" s="110">
        <v>1164938</v>
      </c>
      <c r="H38" s="246">
        <v>264167</v>
      </c>
      <c r="I38" s="203">
        <v>1177262</v>
      </c>
      <c r="J38" s="246">
        <v>269555</v>
      </c>
      <c r="K38" s="389">
        <f>$I38-'Año 2017'!$I38</f>
        <v>48807</v>
      </c>
      <c r="L38" s="390">
        <f>$J38-'Año 2017'!$J38</f>
        <v>18511</v>
      </c>
      <c r="M38" s="344"/>
      <c r="N38" s="345"/>
    </row>
    <row r="39" spans="1:14" ht="25.5" customHeight="1" x14ac:dyDescent="0.2">
      <c r="A39" s="125">
        <v>35</v>
      </c>
      <c r="B39" s="348" t="s">
        <v>35</v>
      </c>
      <c r="C39" s="209">
        <v>89830</v>
      </c>
      <c r="D39" s="111">
        <v>10999</v>
      </c>
      <c r="E39" s="203">
        <v>93448</v>
      </c>
      <c r="F39" s="112">
        <v>11429</v>
      </c>
      <c r="G39" s="110">
        <v>97222</v>
      </c>
      <c r="H39" s="246">
        <v>12090</v>
      </c>
      <c r="I39" s="110">
        <v>101053</v>
      </c>
      <c r="J39" s="246">
        <v>12771</v>
      </c>
      <c r="K39" s="391">
        <f>$I39-'Año 2017'!$I39</f>
        <v>14663</v>
      </c>
      <c r="L39" s="392">
        <f>$J39-'Año 2017'!$J39</f>
        <v>2287</v>
      </c>
      <c r="M39" s="344"/>
      <c r="N39" s="345"/>
    </row>
    <row r="40" spans="1:14" x14ac:dyDescent="0.2">
      <c r="A40" s="125">
        <v>36</v>
      </c>
      <c r="B40" s="348" t="s">
        <v>36</v>
      </c>
      <c r="C40" s="200">
        <v>584924</v>
      </c>
      <c r="D40" s="111">
        <v>2512</v>
      </c>
      <c r="E40" s="110">
        <v>599838</v>
      </c>
      <c r="F40" s="112">
        <v>2616</v>
      </c>
      <c r="G40" s="110">
        <v>615174</v>
      </c>
      <c r="H40" s="246">
        <v>2721</v>
      </c>
      <c r="I40" s="203">
        <v>631352</v>
      </c>
      <c r="J40" s="246">
        <v>2838</v>
      </c>
      <c r="K40" s="389">
        <f>$I40-'Año 2017'!$I40</f>
        <v>62806</v>
      </c>
      <c r="L40" s="390">
        <f>$J40-'Año 2017'!$J40</f>
        <v>419</v>
      </c>
      <c r="M40" s="344"/>
      <c r="N40" s="345"/>
    </row>
    <row r="41" spans="1:14" ht="12.75" customHeight="1" x14ac:dyDescent="0.2">
      <c r="A41" s="125">
        <v>37</v>
      </c>
      <c r="B41" s="348" t="s">
        <v>37</v>
      </c>
      <c r="C41" s="209">
        <v>264699</v>
      </c>
      <c r="D41" s="111">
        <v>10958</v>
      </c>
      <c r="E41" s="203">
        <v>272362</v>
      </c>
      <c r="F41" s="112">
        <v>11062</v>
      </c>
      <c r="G41" s="110">
        <v>279997</v>
      </c>
      <c r="H41" s="246">
        <v>11440</v>
      </c>
      <c r="I41" s="110">
        <v>287669</v>
      </c>
      <c r="J41" s="246">
        <v>11829</v>
      </c>
      <c r="K41" s="391">
        <f>$I41-'Año 2017'!$I41</f>
        <v>30232</v>
      </c>
      <c r="L41" s="392">
        <f>$J41-'Año 2017'!$J41</f>
        <v>1205</v>
      </c>
      <c r="M41" s="344"/>
      <c r="N41" s="345"/>
    </row>
    <row r="42" spans="1:14" s="150" customFormat="1" ht="25.5" x14ac:dyDescent="0.2">
      <c r="A42" s="125">
        <v>38</v>
      </c>
      <c r="B42" s="348" t="s">
        <v>38</v>
      </c>
      <c r="C42" s="209">
        <v>247065</v>
      </c>
      <c r="D42" s="111">
        <v>10379</v>
      </c>
      <c r="E42" s="110">
        <v>251974</v>
      </c>
      <c r="F42" s="112">
        <v>10576</v>
      </c>
      <c r="G42" s="110">
        <v>257493</v>
      </c>
      <c r="H42" s="246">
        <v>10936</v>
      </c>
      <c r="I42" s="110">
        <v>262239</v>
      </c>
      <c r="J42" s="246">
        <v>11222</v>
      </c>
      <c r="K42" s="391">
        <f>$I42-'Año 2017'!$I42</f>
        <v>19515</v>
      </c>
      <c r="L42" s="392">
        <f>$J42-'Año 2017'!$J42</f>
        <v>1081</v>
      </c>
      <c r="M42" s="344"/>
      <c r="N42" s="345"/>
    </row>
    <row r="43" spans="1:14" x14ac:dyDescent="0.2">
      <c r="A43" s="125">
        <v>39</v>
      </c>
      <c r="B43" s="348" t="s">
        <v>39</v>
      </c>
      <c r="C43" s="200">
        <v>324642</v>
      </c>
      <c r="D43" s="111">
        <v>63571</v>
      </c>
      <c r="E43" s="110">
        <v>332816</v>
      </c>
      <c r="F43" s="112">
        <v>66722</v>
      </c>
      <c r="G43" s="110">
        <v>342053</v>
      </c>
      <c r="H43" s="246">
        <v>69565</v>
      </c>
      <c r="I43" s="203">
        <v>350068</v>
      </c>
      <c r="J43" s="246">
        <v>71950</v>
      </c>
      <c r="K43" s="389">
        <f>$I43-'Año 2017'!$I43</f>
        <v>30567</v>
      </c>
      <c r="L43" s="390">
        <f>$J43-'Año 2017'!$J43</f>
        <v>9998</v>
      </c>
      <c r="M43" s="344"/>
      <c r="N43" s="345"/>
    </row>
    <row r="44" spans="1:14" x14ac:dyDescent="0.2">
      <c r="A44" s="125">
        <v>40</v>
      </c>
      <c r="B44" s="348" t="s">
        <v>40</v>
      </c>
      <c r="C44" s="200">
        <v>28268</v>
      </c>
      <c r="D44" s="111">
        <v>3437</v>
      </c>
      <c r="E44" s="203">
        <v>28782</v>
      </c>
      <c r="F44" s="112">
        <v>3459</v>
      </c>
      <c r="G44" s="110">
        <v>29371</v>
      </c>
      <c r="H44" s="246">
        <v>3534</v>
      </c>
      <c r="I44" s="203">
        <v>29934</v>
      </c>
      <c r="J44" s="246">
        <v>3640</v>
      </c>
      <c r="K44" s="389">
        <f>$I44-'Año 2017'!$I44</f>
        <v>2239</v>
      </c>
      <c r="L44" s="390">
        <f>$J44-'Año 2017'!$J44</f>
        <v>277</v>
      </c>
      <c r="M44" s="344"/>
      <c r="N44" s="345"/>
    </row>
    <row r="45" spans="1:14" ht="25.5" x14ac:dyDescent="0.2">
      <c r="A45" s="125">
        <v>41</v>
      </c>
      <c r="B45" s="348" t="s">
        <v>41</v>
      </c>
      <c r="C45" s="209">
        <v>626927</v>
      </c>
      <c r="D45" s="111">
        <v>23178</v>
      </c>
      <c r="E45" s="203">
        <v>645011</v>
      </c>
      <c r="F45" s="112">
        <v>23935</v>
      </c>
      <c r="G45" s="110">
        <v>661452</v>
      </c>
      <c r="H45" s="246">
        <v>24802</v>
      </c>
      <c r="I45" s="110">
        <v>679423</v>
      </c>
      <c r="J45" s="246">
        <v>25620</v>
      </c>
      <c r="K45" s="391">
        <f>$I45-'Año 2017'!$I45</f>
        <v>71074</v>
      </c>
      <c r="L45" s="392">
        <f>$J45-'Año 2017'!$J45</f>
        <v>3190</v>
      </c>
      <c r="M45" s="344"/>
      <c r="N45" s="345"/>
    </row>
    <row r="46" spans="1:14" ht="25.5" x14ac:dyDescent="0.2">
      <c r="A46" s="125">
        <v>42</v>
      </c>
      <c r="B46" s="348" t="s">
        <v>42</v>
      </c>
      <c r="C46" s="209">
        <v>7933</v>
      </c>
      <c r="D46" s="111">
        <v>924</v>
      </c>
      <c r="E46" s="110">
        <v>8231</v>
      </c>
      <c r="F46" s="112">
        <v>920</v>
      </c>
      <c r="G46" s="110">
        <v>8543</v>
      </c>
      <c r="H46" s="246">
        <v>941</v>
      </c>
      <c r="I46" s="110">
        <v>8911</v>
      </c>
      <c r="J46" s="246">
        <v>962</v>
      </c>
      <c r="K46" s="391">
        <f>$I46-'Año 2017'!$I46</f>
        <v>1263</v>
      </c>
      <c r="L46" s="392">
        <f>$J46-'Año 2017'!$J46</f>
        <v>66</v>
      </c>
      <c r="M46" s="344"/>
      <c r="N46" s="345"/>
    </row>
    <row r="47" spans="1:14" ht="25.5" x14ac:dyDescent="0.2">
      <c r="A47" s="125">
        <v>43</v>
      </c>
      <c r="B47" s="348" t="s">
        <v>169</v>
      </c>
      <c r="C47" s="209">
        <v>13778</v>
      </c>
      <c r="D47" s="111">
        <v>2623</v>
      </c>
      <c r="E47" s="110">
        <v>14254</v>
      </c>
      <c r="F47" s="112">
        <v>2672</v>
      </c>
      <c r="G47" s="110">
        <v>14642</v>
      </c>
      <c r="H47" s="246">
        <v>2785</v>
      </c>
      <c r="I47" s="110">
        <v>15048</v>
      </c>
      <c r="J47" s="246">
        <v>2900</v>
      </c>
      <c r="K47" s="391">
        <f>$I47-'Año 2017'!$I47</f>
        <v>1684</v>
      </c>
      <c r="L47" s="392">
        <f>$J47-'Año 2017'!$J47</f>
        <v>374</v>
      </c>
      <c r="M47" s="344"/>
      <c r="N47" s="345"/>
    </row>
    <row r="48" spans="1:14" x14ac:dyDescent="0.2">
      <c r="A48" s="125">
        <v>44</v>
      </c>
      <c r="B48" s="348" t="s">
        <v>172</v>
      </c>
      <c r="C48" s="200">
        <v>29860</v>
      </c>
      <c r="D48" s="111">
        <v>14754</v>
      </c>
      <c r="E48" s="110">
        <v>30618</v>
      </c>
      <c r="F48" s="112">
        <v>14564</v>
      </c>
      <c r="G48" s="110">
        <v>31277</v>
      </c>
      <c r="H48" s="246">
        <v>14928</v>
      </c>
      <c r="I48" s="203">
        <v>31921</v>
      </c>
      <c r="J48" s="246">
        <v>15226</v>
      </c>
      <c r="K48" s="389">
        <f>$I48-'Año 2017'!$I48</f>
        <v>2755</v>
      </c>
      <c r="L48" s="390">
        <f>$J48-'Año 2017'!$J48</f>
        <v>774</v>
      </c>
      <c r="M48" s="344"/>
      <c r="N48" s="345"/>
    </row>
    <row r="49" spans="1:14" x14ac:dyDescent="0.2">
      <c r="A49" s="125">
        <v>45</v>
      </c>
      <c r="B49" s="348" t="s">
        <v>43</v>
      </c>
      <c r="C49" s="200">
        <v>10442</v>
      </c>
      <c r="D49" s="111">
        <v>1523</v>
      </c>
      <c r="E49" s="203">
        <v>10723</v>
      </c>
      <c r="F49" s="112">
        <v>1535</v>
      </c>
      <c r="G49" s="110">
        <v>10992</v>
      </c>
      <c r="H49" s="246">
        <v>1589</v>
      </c>
      <c r="I49" s="203">
        <v>11292</v>
      </c>
      <c r="J49" s="246">
        <v>1646</v>
      </c>
      <c r="K49" s="389">
        <f>$I49-'Año 2017'!$I49</f>
        <v>1132</v>
      </c>
      <c r="L49" s="390">
        <f>$J49-'Año 2017'!$J49</f>
        <v>161</v>
      </c>
      <c r="M49" s="344"/>
      <c r="N49" s="345"/>
    </row>
    <row r="50" spans="1:14" x14ac:dyDescent="0.2">
      <c r="A50" s="125">
        <v>46</v>
      </c>
      <c r="B50" s="348" t="s">
        <v>44</v>
      </c>
      <c r="C50" s="200">
        <v>4214996</v>
      </c>
      <c r="D50" s="111">
        <v>72078</v>
      </c>
      <c r="E50" s="203">
        <v>4323804</v>
      </c>
      <c r="F50" s="112">
        <v>72561</v>
      </c>
      <c r="G50" s="110">
        <v>4389333</v>
      </c>
      <c r="H50" s="246">
        <v>73111</v>
      </c>
      <c r="I50" s="203">
        <v>4459644</v>
      </c>
      <c r="J50" s="246">
        <v>73641</v>
      </c>
      <c r="K50" s="389">
        <f>$I50-'Año 2017'!$I50</f>
        <v>310004</v>
      </c>
      <c r="L50" s="390">
        <f>$J50-'Año 2017'!$J50</f>
        <v>2246</v>
      </c>
      <c r="M50" s="344"/>
      <c r="N50" s="345"/>
    </row>
    <row r="51" spans="1:14" x14ac:dyDescent="0.2">
      <c r="A51" s="125">
        <v>47</v>
      </c>
      <c r="B51" s="348" t="s">
        <v>45</v>
      </c>
      <c r="C51" s="200">
        <v>373813</v>
      </c>
      <c r="D51" s="111">
        <v>17551</v>
      </c>
      <c r="E51" s="203">
        <v>384940</v>
      </c>
      <c r="F51" s="112">
        <v>18366</v>
      </c>
      <c r="G51" s="110">
        <v>396415</v>
      </c>
      <c r="H51" s="246">
        <v>19249</v>
      </c>
      <c r="I51" s="203">
        <v>407929</v>
      </c>
      <c r="J51" s="246">
        <v>20132</v>
      </c>
      <c r="K51" s="389">
        <f>$I51-'Año 2017'!$I51</f>
        <v>44033</v>
      </c>
      <c r="L51" s="390">
        <f>$J51-'Año 2017'!$J51</f>
        <v>3470</v>
      </c>
      <c r="M51" s="344"/>
      <c r="N51" s="345"/>
    </row>
    <row r="52" spans="1:14" x14ac:dyDescent="0.2">
      <c r="A52" s="125">
        <v>48</v>
      </c>
      <c r="B52" s="348" t="s">
        <v>46</v>
      </c>
      <c r="C52" s="200">
        <v>16535</v>
      </c>
      <c r="D52" s="111">
        <v>1204</v>
      </c>
      <c r="E52" s="203">
        <v>17008</v>
      </c>
      <c r="F52" s="112">
        <v>1166</v>
      </c>
      <c r="G52" s="110">
        <v>17390</v>
      </c>
      <c r="H52" s="246">
        <v>1204</v>
      </c>
      <c r="I52" s="203">
        <v>17846</v>
      </c>
      <c r="J52" s="246">
        <v>1236</v>
      </c>
      <c r="K52" s="389">
        <f>$I52-'Año 2017'!$I52</f>
        <v>1874</v>
      </c>
      <c r="L52" s="390">
        <f>$J52-'Año 2017'!$J52</f>
        <v>76</v>
      </c>
      <c r="M52" s="344"/>
      <c r="N52" s="345"/>
    </row>
    <row r="53" spans="1:14" ht="16.5" customHeight="1" x14ac:dyDescent="0.2">
      <c r="A53" s="125">
        <v>49</v>
      </c>
      <c r="B53" s="348" t="s">
        <v>47</v>
      </c>
      <c r="C53" s="209">
        <v>145610</v>
      </c>
      <c r="D53" s="111">
        <v>2287</v>
      </c>
      <c r="E53" s="203">
        <v>150074</v>
      </c>
      <c r="F53" s="112">
        <v>2267</v>
      </c>
      <c r="G53" s="110">
        <v>154066</v>
      </c>
      <c r="H53" s="246">
        <v>2344</v>
      </c>
      <c r="I53" s="110">
        <v>158559</v>
      </c>
      <c r="J53" s="246">
        <v>2443</v>
      </c>
      <c r="K53" s="391">
        <f>$I53-'Año 2017'!$I53</f>
        <v>17389</v>
      </c>
      <c r="L53" s="392">
        <f>$J53-'Año 2017'!$J53</f>
        <v>231</v>
      </c>
      <c r="M53" s="344"/>
      <c r="N53" s="345"/>
    </row>
    <row r="54" spans="1:14" x14ac:dyDescent="0.2">
      <c r="A54" s="125">
        <v>50</v>
      </c>
      <c r="B54" s="348" t="s">
        <v>48</v>
      </c>
      <c r="C54" s="200">
        <v>183489</v>
      </c>
      <c r="D54" s="111">
        <v>1068</v>
      </c>
      <c r="E54" s="110">
        <v>186756</v>
      </c>
      <c r="F54" s="112">
        <v>1053</v>
      </c>
      <c r="G54" s="110">
        <v>189986</v>
      </c>
      <c r="H54" s="246">
        <v>1097</v>
      </c>
      <c r="I54" s="203">
        <v>193534</v>
      </c>
      <c r="J54" s="246">
        <v>1128</v>
      </c>
      <c r="K54" s="389">
        <f>$I54-'Año 2017'!$I54</f>
        <v>13442</v>
      </c>
      <c r="L54" s="390">
        <f>$J54-'Año 2017'!$J54</f>
        <v>90</v>
      </c>
      <c r="M54" s="344"/>
      <c r="N54" s="345"/>
    </row>
    <row r="55" spans="1:14" x14ac:dyDescent="0.2">
      <c r="A55" s="125">
        <v>51</v>
      </c>
      <c r="B55" s="348" t="s">
        <v>171</v>
      </c>
      <c r="C55" s="200">
        <v>641</v>
      </c>
      <c r="D55" s="111">
        <v>151</v>
      </c>
      <c r="E55" s="203">
        <v>646</v>
      </c>
      <c r="F55" s="112">
        <v>146</v>
      </c>
      <c r="G55" s="110">
        <v>655</v>
      </c>
      <c r="H55" s="246">
        <v>149</v>
      </c>
      <c r="I55" s="203">
        <v>667</v>
      </c>
      <c r="J55" s="246">
        <v>151</v>
      </c>
      <c r="K55" s="389">
        <f>$I55-'Año 2017'!$I55</f>
        <v>32</v>
      </c>
      <c r="L55" s="390">
        <f>$J55-'Año 2017'!$J55</f>
        <v>5</v>
      </c>
      <c r="M55" s="344"/>
      <c r="N55" s="345"/>
    </row>
    <row r="56" spans="1:14" x14ac:dyDescent="0.2">
      <c r="A56" s="125">
        <v>52</v>
      </c>
      <c r="B56" s="348" t="s">
        <v>49</v>
      </c>
      <c r="C56" s="200">
        <v>57434</v>
      </c>
      <c r="D56" s="111">
        <v>11834</v>
      </c>
      <c r="E56" s="203">
        <v>58290</v>
      </c>
      <c r="F56" s="112">
        <v>12000</v>
      </c>
      <c r="G56" s="110">
        <v>59205</v>
      </c>
      <c r="H56" s="246">
        <v>12325</v>
      </c>
      <c r="I56" s="203">
        <v>60241</v>
      </c>
      <c r="J56" s="246">
        <v>12629</v>
      </c>
      <c r="K56" s="389">
        <f>$I56-'Año 2017'!$I56</f>
        <v>3749</v>
      </c>
      <c r="L56" s="390">
        <f>$J56-'Año 2017'!$J56</f>
        <v>1070</v>
      </c>
      <c r="M56" s="344"/>
      <c r="N56" s="345"/>
    </row>
    <row r="57" spans="1:14" ht="25.5" x14ac:dyDescent="0.2">
      <c r="A57" s="125">
        <v>53</v>
      </c>
      <c r="B57" s="348" t="s">
        <v>50</v>
      </c>
      <c r="C57" s="209">
        <v>21012</v>
      </c>
      <c r="D57" s="111">
        <v>1154</v>
      </c>
      <c r="E57" s="203">
        <v>21412</v>
      </c>
      <c r="F57" s="112">
        <v>1163</v>
      </c>
      <c r="G57" s="110">
        <v>21821</v>
      </c>
      <c r="H57" s="246">
        <v>1195</v>
      </c>
      <c r="I57" s="110">
        <v>22141</v>
      </c>
      <c r="J57" s="246">
        <v>1229</v>
      </c>
      <c r="K57" s="391">
        <f>$I57-'Año 2017'!$I57</f>
        <v>1398</v>
      </c>
      <c r="L57" s="392">
        <f>$J57-'Año 2017'!$J57</f>
        <v>96</v>
      </c>
      <c r="M57" s="344"/>
      <c r="N57" s="345"/>
    </row>
    <row r="58" spans="1:14" x14ac:dyDescent="0.2">
      <c r="A58" s="125">
        <v>54</v>
      </c>
      <c r="B58" s="348" t="s">
        <v>51</v>
      </c>
      <c r="C58" s="200">
        <v>655599</v>
      </c>
      <c r="D58" s="111">
        <v>1719</v>
      </c>
      <c r="E58" s="110">
        <v>670925</v>
      </c>
      <c r="F58" s="112">
        <v>1734</v>
      </c>
      <c r="G58" s="110">
        <v>685185</v>
      </c>
      <c r="H58" s="246">
        <v>1746</v>
      </c>
      <c r="I58" s="203">
        <v>699645</v>
      </c>
      <c r="J58" s="246">
        <v>1763</v>
      </c>
      <c r="K58" s="389">
        <f>$I58-'Año 2017'!$I58</f>
        <v>57968</v>
      </c>
      <c r="L58" s="390">
        <f>$J58-'Año 2017'!$J58</f>
        <v>73</v>
      </c>
      <c r="M58" s="344"/>
      <c r="N58" s="345"/>
    </row>
    <row r="59" spans="1:14" x14ac:dyDescent="0.2">
      <c r="A59" s="125">
        <v>55</v>
      </c>
      <c r="B59" s="348" t="s">
        <v>52</v>
      </c>
      <c r="C59" s="200">
        <v>9067</v>
      </c>
      <c r="D59" s="111">
        <v>642</v>
      </c>
      <c r="E59" s="203">
        <v>9304</v>
      </c>
      <c r="F59" s="112">
        <v>645</v>
      </c>
      <c r="G59" s="110">
        <v>9553</v>
      </c>
      <c r="H59" s="246">
        <v>666</v>
      </c>
      <c r="I59" s="203">
        <v>9806</v>
      </c>
      <c r="J59" s="246">
        <v>693</v>
      </c>
      <c r="K59" s="389">
        <f>$I59-'Año 2017'!$I59</f>
        <v>956</v>
      </c>
      <c r="L59" s="390">
        <f>$J59-'Año 2017'!$J59</f>
        <v>69</v>
      </c>
      <c r="M59" s="344"/>
      <c r="N59" s="345"/>
    </row>
    <row r="60" spans="1:14" ht="29.25" customHeight="1" x14ac:dyDescent="0.2">
      <c r="A60" s="125">
        <v>56</v>
      </c>
      <c r="B60" s="348" t="s">
        <v>53</v>
      </c>
      <c r="C60" s="209">
        <v>280741</v>
      </c>
      <c r="D60" s="111">
        <v>15396</v>
      </c>
      <c r="E60" s="203">
        <v>289951</v>
      </c>
      <c r="F60" s="112">
        <v>15776</v>
      </c>
      <c r="G60" s="110">
        <v>298521</v>
      </c>
      <c r="H60" s="246">
        <v>16229</v>
      </c>
      <c r="I60" s="110">
        <v>307542</v>
      </c>
      <c r="J60" s="246">
        <v>16724</v>
      </c>
      <c r="K60" s="391">
        <f>$I60-'Año 2017'!$I60</f>
        <v>34497</v>
      </c>
      <c r="L60" s="392">
        <f>$J60-'Año 2017'!$J60</f>
        <v>1741</v>
      </c>
      <c r="M60" s="344"/>
      <c r="N60" s="345"/>
    </row>
    <row r="61" spans="1:14" ht="17.25" customHeight="1" x14ac:dyDescent="0.2">
      <c r="A61" s="125">
        <v>57</v>
      </c>
      <c r="B61" s="348" t="s">
        <v>415</v>
      </c>
      <c r="C61" s="215">
        <v>21585</v>
      </c>
      <c r="D61" s="217">
        <v>1313</v>
      </c>
      <c r="E61" s="110">
        <v>21763</v>
      </c>
      <c r="F61" s="216">
        <v>1324</v>
      </c>
      <c r="G61" s="218">
        <v>22222</v>
      </c>
      <c r="H61" s="249">
        <v>1334</v>
      </c>
      <c r="I61" s="218">
        <v>22664</v>
      </c>
      <c r="J61" s="249">
        <v>1351</v>
      </c>
      <c r="K61" s="393">
        <f>$I61-'Año 2017'!$I61</f>
        <v>1497</v>
      </c>
      <c r="L61" s="394">
        <f>$J61-'Año 2017'!$J61</f>
        <v>56</v>
      </c>
      <c r="M61" s="344"/>
      <c r="N61" s="345"/>
    </row>
    <row r="62" spans="1:14" ht="17.25" customHeight="1" x14ac:dyDescent="0.2">
      <c r="A62" s="125">
        <v>58</v>
      </c>
      <c r="B62" s="348" t="s">
        <v>416</v>
      </c>
      <c r="C62" s="215">
        <v>7902</v>
      </c>
      <c r="D62" s="217">
        <v>1219</v>
      </c>
      <c r="E62" s="218">
        <v>7976</v>
      </c>
      <c r="F62" s="216">
        <v>1248</v>
      </c>
      <c r="G62" s="218">
        <v>8168</v>
      </c>
      <c r="H62" s="249">
        <v>1292</v>
      </c>
      <c r="I62" s="218">
        <v>8333</v>
      </c>
      <c r="J62" s="249">
        <v>1322</v>
      </c>
      <c r="K62" s="393">
        <f>$I62-'Año 2017'!$I62</f>
        <v>640</v>
      </c>
      <c r="L62" s="394">
        <f>$J62-'Año 2017'!$J62</f>
        <v>143</v>
      </c>
      <c r="M62" s="344"/>
      <c r="N62" s="345"/>
    </row>
    <row r="63" spans="1:14" ht="17.25" customHeight="1" x14ac:dyDescent="0.2">
      <c r="A63" s="125">
        <v>59</v>
      </c>
      <c r="B63" s="348" t="s">
        <v>417</v>
      </c>
      <c r="C63" s="215">
        <v>19392</v>
      </c>
      <c r="D63" s="217">
        <v>1531</v>
      </c>
      <c r="E63" s="218">
        <v>19629</v>
      </c>
      <c r="F63" s="216">
        <v>1545</v>
      </c>
      <c r="G63" s="218">
        <v>19989</v>
      </c>
      <c r="H63" s="249">
        <v>1558</v>
      </c>
      <c r="I63" s="218">
        <v>20324</v>
      </c>
      <c r="J63" s="249">
        <v>1582</v>
      </c>
      <c r="K63" s="393">
        <f>$I63-'Año 2017'!$I63</f>
        <v>1317</v>
      </c>
      <c r="L63" s="394">
        <f>$J63-'Año 2017'!$J63</f>
        <v>71</v>
      </c>
      <c r="M63" s="344"/>
      <c r="N63" s="345"/>
    </row>
    <row r="64" spans="1:14" ht="17.25" customHeight="1" x14ac:dyDescent="0.2">
      <c r="A64" s="125">
        <v>60</v>
      </c>
      <c r="B64" s="348" t="s">
        <v>283</v>
      </c>
      <c r="C64" s="215">
        <v>48138</v>
      </c>
      <c r="D64" s="217">
        <v>6231</v>
      </c>
      <c r="E64" s="218">
        <v>49667</v>
      </c>
      <c r="F64" s="216">
        <v>6414</v>
      </c>
      <c r="G64" s="218">
        <v>51096</v>
      </c>
      <c r="H64" s="249">
        <v>6731</v>
      </c>
      <c r="I64" s="218">
        <v>52395</v>
      </c>
      <c r="J64" s="249">
        <v>7000</v>
      </c>
      <c r="K64" s="393">
        <f>$I64-'Año 2017'!$I64</f>
        <v>5571</v>
      </c>
      <c r="L64" s="394">
        <f>$J64-'Año 2017'!$J64</f>
        <v>1059</v>
      </c>
      <c r="M64" s="344"/>
      <c r="N64" s="345"/>
    </row>
    <row r="65" spans="1:14" ht="17.25" customHeight="1" x14ac:dyDescent="0.2">
      <c r="A65" s="125">
        <v>61</v>
      </c>
      <c r="B65" s="348" t="s">
        <v>279</v>
      </c>
      <c r="C65" s="215">
        <v>206995</v>
      </c>
      <c r="D65" s="217">
        <v>41031</v>
      </c>
      <c r="E65" s="218">
        <v>214239</v>
      </c>
      <c r="F65" s="216">
        <v>42941</v>
      </c>
      <c r="G65" s="218">
        <v>221437</v>
      </c>
      <c r="H65" s="249">
        <v>44889</v>
      </c>
      <c r="I65" s="218">
        <v>227893</v>
      </c>
      <c r="J65" s="249">
        <v>46856</v>
      </c>
      <c r="K65" s="393">
        <f>$I65-'Año 2017'!$I65</f>
        <v>27178</v>
      </c>
      <c r="L65" s="394">
        <f>$J65-'Año 2017'!$J65</f>
        <v>7416</v>
      </c>
      <c r="M65" s="344"/>
      <c r="N65" s="345"/>
    </row>
    <row r="66" spans="1:14" ht="17.25" customHeight="1" x14ac:dyDescent="0.2">
      <c r="A66" s="125">
        <v>62</v>
      </c>
      <c r="B66" s="348" t="s">
        <v>282</v>
      </c>
      <c r="C66" s="215">
        <v>29378</v>
      </c>
      <c r="D66" s="217">
        <v>3817</v>
      </c>
      <c r="E66" s="218">
        <v>30272</v>
      </c>
      <c r="F66" s="216">
        <v>3914</v>
      </c>
      <c r="G66" s="218">
        <v>31084</v>
      </c>
      <c r="H66" s="249">
        <v>4028</v>
      </c>
      <c r="I66" s="218">
        <v>31940</v>
      </c>
      <c r="J66" s="249">
        <v>4156</v>
      </c>
      <c r="K66" s="393">
        <f>$I66-'Año 2017'!$I66</f>
        <v>3348</v>
      </c>
      <c r="L66" s="394">
        <f>$J66-'Año 2017'!$J66</f>
        <v>453</v>
      </c>
      <c r="M66" s="344"/>
      <c r="N66" s="345"/>
    </row>
    <row r="67" spans="1:14" ht="17.25" customHeight="1" x14ac:dyDescent="0.2">
      <c r="A67" s="125">
        <v>63</v>
      </c>
      <c r="B67" s="348" t="s">
        <v>276</v>
      </c>
      <c r="C67" s="215">
        <v>1746</v>
      </c>
      <c r="D67" s="217">
        <v>604</v>
      </c>
      <c r="E67" s="218">
        <v>1833</v>
      </c>
      <c r="F67" s="216">
        <v>630</v>
      </c>
      <c r="G67" s="218">
        <v>1911</v>
      </c>
      <c r="H67" s="249">
        <v>659</v>
      </c>
      <c r="I67" s="218">
        <v>1993</v>
      </c>
      <c r="J67" s="249">
        <v>681</v>
      </c>
      <c r="K67" s="393">
        <f>$I67-'Año 2017'!$I67</f>
        <v>304</v>
      </c>
      <c r="L67" s="394">
        <f>$J67-'Año 2017'!$J67</f>
        <v>105</v>
      </c>
      <c r="M67" s="344"/>
      <c r="N67" s="345"/>
    </row>
    <row r="68" spans="1:14" ht="17.25" customHeight="1" x14ac:dyDescent="0.2">
      <c r="A68" s="125">
        <v>64</v>
      </c>
      <c r="B68" s="348" t="s">
        <v>285</v>
      </c>
      <c r="C68" s="215">
        <v>238240</v>
      </c>
      <c r="D68" s="217">
        <v>1552</v>
      </c>
      <c r="E68" s="218">
        <v>247524</v>
      </c>
      <c r="F68" s="216">
        <v>1583</v>
      </c>
      <c r="G68" s="218">
        <v>256002</v>
      </c>
      <c r="H68" s="249">
        <v>1657</v>
      </c>
      <c r="I68" s="218">
        <v>264135</v>
      </c>
      <c r="J68" s="249">
        <v>1727</v>
      </c>
      <c r="K68" s="393">
        <f>$I68-'Año 2017'!$I68</f>
        <v>36178</v>
      </c>
      <c r="L68" s="394">
        <f>$J68-'Año 2017'!$J68</f>
        <v>243</v>
      </c>
      <c r="M68" s="344"/>
      <c r="N68" s="345"/>
    </row>
    <row r="69" spans="1:14" ht="17.25" customHeight="1" x14ac:dyDescent="0.2">
      <c r="A69" s="125">
        <v>65</v>
      </c>
      <c r="B69" s="348" t="s">
        <v>286</v>
      </c>
      <c r="C69" s="215">
        <v>725769</v>
      </c>
      <c r="D69" s="217">
        <v>3977</v>
      </c>
      <c r="E69" s="218">
        <v>750553</v>
      </c>
      <c r="F69" s="216">
        <v>4084</v>
      </c>
      <c r="G69" s="218">
        <v>775744</v>
      </c>
      <c r="H69" s="249">
        <v>4273</v>
      </c>
      <c r="I69" s="218">
        <v>801789</v>
      </c>
      <c r="J69" s="249">
        <v>4467</v>
      </c>
      <c r="K69" s="393">
        <f>$I69-'Año 2017'!$I69</f>
        <v>98808</v>
      </c>
      <c r="L69" s="394">
        <f>$J69-'Año 2017'!$J69</f>
        <v>602</v>
      </c>
      <c r="M69" s="344"/>
      <c r="N69" s="345"/>
    </row>
    <row r="70" spans="1:14" ht="17.25" customHeight="1" x14ac:dyDescent="0.2">
      <c r="A70" s="125">
        <v>66</v>
      </c>
      <c r="B70" s="348" t="s">
        <v>284</v>
      </c>
      <c r="C70" s="215">
        <v>1084565</v>
      </c>
      <c r="D70" s="217">
        <v>82132</v>
      </c>
      <c r="E70" s="218">
        <v>1119633</v>
      </c>
      <c r="F70" s="216">
        <v>85034</v>
      </c>
      <c r="G70" s="218">
        <v>1152819</v>
      </c>
      <c r="H70" s="249">
        <v>88137</v>
      </c>
      <c r="I70" s="218">
        <v>1187410</v>
      </c>
      <c r="J70" s="249">
        <v>91056</v>
      </c>
      <c r="K70" s="393">
        <f>$I70-'Año 2017'!$I70</f>
        <v>137590</v>
      </c>
      <c r="L70" s="394">
        <f>$J70-'Año 2017'!$J70</f>
        <v>12032</v>
      </c>
      <c r="M70" s="344"/>
      <c r="N70" s="345"/>
    </row>
    <row r="71" spans="1:14" ht="17.25" customHeight="1" x14ac:dyDescent="0.2">
      <c r="A71" s="125">
        <v>67</v>
      </c>
      <c r="B71" s="348" t="s">
        <v>277</v>
      </c>
      <c r="C71" s="215">
        <v>1675</v>
      </c>
      <c r="D71" s="217">
        <v>1393</v>
      </c>
      <c r="E71" s="218">
        <v>1723</v>
      </c>
      <c r="F71" s="216">
        <v>1410</v>
      </c>
      <c r="G71" s="218">
        <v>1763</v>
      </c>
      <c r="H71" s="249">
        <v>1442</v>
      </c>
      <c r="I71" s="218">
        <v>1829</v>
      </c>
      <c r="J71" s="249">
        <v>1479</v>
      </c>
      <c r="K71" s="393">
        <f>$I71-'Año 2017'!$I71</f>
        <v>202</v>
      </c>
      <c r="L71" s="394">
        <f>$J71-'Año 2017'!$J71</f>
        <v>130</v>
      </c>
      <c r="M71" s="344"/>
      <c r="N71" s="345"/>
    </row>
    <row r="72" spans="1:14" ht="17.25" customHeight="1" x14ac:dyDescent="0.2">
      <c r="A72" s="125">
        <v>68</v>
      </c>
      <c r="B72" s="348" t="s">
        <v>274</v>
      </c>
      <c r="C72" s="215">
        <v>2551</v>
      </c>
      <c r="D72" s="217">
        <v>877</v>
      </c>
      <c r="E72" s="218">
        <v>2646</v>
      </c>
      <c r="F72" s="216">
        <v>855</v>
      </c>
      <c r="G72" s="218">
        <v>2721</v>
      </c>
      <c r="H72" s="249">
        <v>895</v>
      </c>
      <c r="I72" s="218">
        <v>2802</v>
      </c>
      <c r="J72" s="249">
        <v>917</v>
      </c>
      <c r="K72" s="393">
        <f>$I72-'Año 2017'!$I72</f>
        <v>349</v>
      </c>
      <c r="L72" s="394">
        <f>$J72-'Año 2017'!$J72</f>
        <v>74</v>
      </c>
      <c r="M72" s="344"/>
      <c r="N72" s="345"/>
    </row>
    <row r="73" spans="1:14" ht="17.25" customHeight="1" x14ac:dyDescent="0.2">
      <c r="A73" s="125">
        <v>69</v>
      </c>
      <c r="B73" s="348" t="s">
        <v>280</v>
      </c>
      <c r="C73" s="215">
        <v>2831</v>
      </c>
      <c r="D73" s="217">
        <v>627</v>
      </c>
      <c r="E73" s="218">
        <v>2915</v>
      </c>
      <c r="F73" s="216">
        <v>641</v>
      </c>
      <c r="G73" s="218">
        <v>3010</v>
      </c>
      <c r="H73" s="249">
        <v>661</v>
      </c>
      <c r="I73" s="218">
        <v>3102</v>
      </c>
      <c r="J73" s="249">
        <v>682</v>
      </c>
      <c r="K73" s="393">
        <f>$I73-'Año 2017'!$I73</f>
        <v>340</v>
      </c>
      <c r="L73" s="394">
        <f>$J73-'Año 2017'!$J73</f>
        <v>70</v>
      </c>
      <c r="M73" s="344"/>
      <c r="N73" s="345"/>
    </row>
    <row r="74" spans="1:14" ht="17.25" customHeight="1" x14ac:dyDescent="0.2">
      <c r="A74" s="125">
        <v>70</v>
      </c>
      <c r="B74" s="348" t="s">
        <v>351</v>
      </c>
      <c r="C74" s="215">
        <v>24328</v>
      </c>
      <c r="D74" s="217">
        <v>2456</v>
      </c>
      <c r="E74" s="218">
        <v>26775</v>
      </c>
      <c r="F74" s="216">
        <v>2539</v>
      </c>
      <c r="G74" s="218">
        <v>29457</v>
      </c>
      <c r="H74" s="249">
        <v>2677</v>
      </c>
      <c r="I74" s="218">
        <v>32203</v>
      </c>
      <c r="J74" s="249">
        <v>2835</v>
      </c>
      <c r="K74" s="393">
        <f>$I74-'Año 2017'!$I74</f>
        <v>10460</v>
      </c>
      <c r="L74" s="394">
        <f>$J74-'Año 2017'!$J74</f>
        <v>531</v>
      </c>
      <c r="M74" s="344"/>
      <c r="N74" s="345"/>
    </row>
    <row r="75" spans="1:14" ht="17.25" customHeight="1" x14ac:dyDescent="0.2">
      <c r="A75" s="125">
        <v>71</v>
      </c>
      <c r="B75" s="348" t="s">
        <v>352</v>
      </c>
      <c r="C75" s="215">
        <v>4969</v>
      </c>
      <c r="D75" s="217">
        <v>617</v>
      </c>
      <c r="E75" s="218">
        <v>5260</v>
      </c>
      <c r="F75" s="216">
        <v>610</v>
      </c>
      <c r="G75" s="218">
        <v>5503</v>
      </c>
      <c r="H75" s="249">
        <v>646</v>
      </c>
      <c r="I75" s="218">
        <v>5807</v>
      </c>
      <c r="J75" s="249">
        <v>685</v>
      </c>
      <c r="K75" s="393">
        <f>$I75-'Año 2017'!$I75</f>
        <v>1121</v>
      </c>
      <c r="L75" s="394">
        <f>$J75-'Año 2017'!$J75</f>
        <v>98</v>
      </c>
      <c r="M75" s="344"/>
      <c r="N75" s="345"/>
    </row>
    <row r="76" spans="1:14" ht="17.25" customHeight="1" x14ac:dyDescent="0.2">
      <c r="A76" s="125">
        <v>72</v>
      </c>
      <c r="B76" s="348" t="s">
        <v>353</v>
      </c>
      <c r="C76" s="215">
        <v>3935</v>
      </c>
      <c r="D76" s="217">
        <v>807</v>
      </c>
      <c r="E76" s="218">
        <v>4146</v>
      </c>
      <c r="F76" s="216">
        <v>821</v>
      </c>
      <c r="G76" s="218">
        <v>4340</v>
      </c>
      <c r="H76" s="249">
        <v>872</v>
      </c>
      <c r="I76" s="218">
        <v>4571</v>
      </c>
      <c r="J76" s="249">
        <v>926</v>
      </c>
      <c r="K76" s="393">
        <f>$I76-'Año 2017'!$I76</f>
        <v>847</v>
      </c>
      <c r="L76" s="394">
        <f>$J76-'Año 2017'!$J76</f>
        <v>166</v>
      </c>
      <c r="M76" s="344"/>
      <c r="N76" s="345"/>
    </row>
    <row r="77" spans="1:14" ht="17.25" customHeight="1" x14ac:dyDescent="0.2">
      <c r="A77" s="125">
        <v>73</v>
      </c>
      <c r="B77" s="348" t="s">
        <v>354</v>
      </c>
      <c r="C77" s="215">
        <v>363</v>
      </c>
      <c r="D77" s="217">
        <v>53</v>
      </c>
      <c r="E77" s="218">
        <v>387</v>
      </c>
      <c r="F77" s="216">
        <v>51</v>
      </c>
      <c r="G77" s="218">
        <v>398</v>
      </c>
      <c r="H77" s="249">
        <v>54</v>
      </c>
      <c r="I77" s="218">
        <v>415</v>
      </c>
      <c r="J77" s="249">
        <v>56</v>
      </c>
      <c r="K77" s="393">
        <f>$I77-'Año 2017'!$I77</f>
        <v>63</v>
      </c>
      <c r="L77" s="394">
        <f>$J77-'Año 2017'!$J77</f>
        <v>4</v>
      </c>
      <c r="M77" s="344"/>
      <c r="N77" s="345"/>
    </row>
    <row r="78" spans="1:14" ht="28.5" customHeight="1" x14ac:dyDescent="0.2">
      <c r="A78" s="125">
        <v>74</v>
      </c>
      <c r="B78" s="348" t="s">
        <v>355</v>
      </c>
      <c r="C78" s="215">
        <v>5283</v>
      </c>
      <c r="D78" s="217">
        <v>701</v>
      </c>
      <c r="E78" s="218">
        <v>5569</v>
      </c>
      <c r="F78" s="216">
        <v>727</v>
      </c>
      <c r="G78" s="218">
        <v>5868</v>
      </c>
      <c r="H78" s="249">
        <v>767</v>
      </c>
      <c r="I78" s="218">
        <v>6141</v>
      </c>
      <c r="J78" s="249">
        <v>821</v>
      </c>
      <c r="K78" s="393">
        <f>$I78-'Año 2017'!$I78</f>
        <v>1144</v>
      </c>
      <c r="L78" s="394">
        <f>$J78-'Año 2017'!$J78</f>
        <v>158</v>
      </c>
      <c r="M78" s="344"/>
      <c r="N78" s="345"/>
    </row>
    <row r="79" spans="1:14" ht="17.25" customHeight="1" x14ac:dyDescent="0.2">
      <c r="A79" s="125">
        <v>75</v>
      </c>
      <c r="B79" s="348" t="s">
        <v>356</v>
      </c>
      <c r="C79" s="215">
        <v>17944</v>
      </c>
      <c r="D79" s="217">
        <v>17337</v>
      </c>
      <c r="E79" s="218">
        <v>18465</v>
      </c>
      <c r="F79" s="216">
        <v>17764</v>
      </c>
      <c r="G79" s="218">
        <v>19021</v>
      </c>
      <c r="H79" s="249">
        <v>18498</v>
      </c>
      <c r="I79" s="218">
        <v>19599</v>
      </c>
      <c r="J79" s="249">
        <v>19257</v>
      </c>
      <c r="K79" s="393">
        <f>$I79-'Año 2017'!$I79</f>
        <v>2082</v>
      </c>
      <c r="L79" s="394">
        <f>$J79-'Año 2017'!$J79</f>
        <v>2583</v>
      </c>
      <c r="M79" s="344"/>
      <c r="N79" s="345"/>
    </row>
    <row r="80" spans="1:14" ht="17.25" customHeight="1" x14ac:dyDescent="0.2">
      <c r="A80" s="125">
        <v>76</v>
      </c>
      <c r="B80" s="348" t="s">
        <v>357</v>
      </c>
      <c r="C80" s="215">
        <v>447628</v>
      </c>
      <c r="D80" s="217">
        <v>71791</v>
      </c>
      <c r="E80" s="218">
        <v>467086</v>
      </c>
      <c r="F80" s="216">
        <v>74651</v>
      </c>
      <c r="G80" s="218">
        <v>485723</v>
      </c>
      <c r="H80" s="249">
        <v>77837</v>
      </c>
      <c r="I80" s="218">
        <v>503570</v>
      </c>
      <c r="J80" s="249">
        <v>80711</v>
      </c>
      <c r="K80" s="393">
        <f>$I80-'Año 2017'!$I80</f>
        <v>76611</v>
      </c>
      <c r="L80" s="394">
        <f>$J80-'Año 2017'!$J80</f>
        <v>11974</v>
      </c>
      <c r="M80" s="344"/>
      <c r="N80" s="345"/>
    </row>
    <row r="81" spans="1:16" s="150" customFormat="1" ht="17.25" customHeight="1" x14ac:dyDescent="0.2">
      <c r="A81" s="125">
        <v>77</v>
      </c>
      <c r="B81" s="348" t="s">
        <v>358</v>
      </c>
      <c r="C81" s="215">
        <v>506</v>
      </c>
      <c r="D81" s="217">
        <v>148</v>
      </c>
      <c r="E81" s="218">
        <v>545</v>
      </c>
      <c r="F81" s="216">
        <v>147</v>
      </c>
      <c r="G81" s="218">
        <v>581</v>
      </c>
      <c r="H81" s="249">
        <v>152</v>
      </c>
      <c r="I81" s="218">
        <v>624</v>
      </c>
      <c r="J81" s="249">
        <v>160</v>
      </c>
      <c r="K81" s="393">
        <f>$I81-'Año 2017'!$I81</f>
        <v>161</v>
      </c>
      <c r="L81" s="394">
        <f>$J81-'Año 2017'!$J81</f>
        <v>23</v>
      </c>
      <c r="M81" s="344"/>
      <c r="N81" s="345"/>
    </row>
    <row r="82" spans="1:16" ht="17.25" customHeight="1" x14ac:dyDescent="0.2">
      <c r="A82" s="125">
        <v>78</v>
      </c>
      <c r="B82" s="348" t="s">
        <v>359</v>
      </c>
      <c r="C82" s="215">
        <v>9699</v>
      </c>
      <c r="D82" s="217">
        <v>2764</v>
      </c>
      <c r="E82" s="218">
        <v>10022</v>
      </c>
      <c r="F82" s="216">
        <v>2853</v>
      </c>
      <c r="G82" s="218">
        <v>10284</v>
      </c>
      <c r="H82" s="249">
        <v>2964</v>
      </c>
      <c r="I82" s="218">
        <v>10621</v>
      </c>
      <c r="J82" s="249">
        <v>3051</v>
      </c>
      <c r="K82" s="393">
        <f>$I82-'Año 2017'!$I82</f>
        <v>1268</v>
      </c>
      <c r="L82" s="394">
        <f>$J82-'Año 2017'!$J82</f>
        <v>405</v>
      </c>
      <c r="M82" s="344"/>
      <c r="N82" s="345"/>
    </row>
    <row r="83" spans="1:16" ht="29.25" customHeight="1" x14ac:dyDescent="0.2">
      <c r="A83" s="125">
        <v>79</v>
      </c>
      <c r="B83" s="348" t="s">
        <v>360</v>
      </c>
      <c r="C83" s="215">
        <v>3543</v>
      </c>
      <c r="D83" s="217">
        <v>363</v>
      </c>
      <c r="E83" s="218">
        <v>3690</v>
      </c>
      <c r="F83" s="216">
        <v>350</v>
      </c>
      <c r="G83" s="218">
        <v>3842</v>
      </c>
      <c r="H83" s="249">
        <v>369</v>
      </c>
      <c r="I83" s="218">
        <v>3958</v>
      </c>
      <c r="J83" s="249">
        <v>391</v>
      </c>
      <c r="K83" s="393">
        <f>$I83-'Año 2017'!$I83</f>
        <v>548</v>
      </c>
      <c r="L83" s="394">
        <f>$J83-'Año 2017'!$J83</f>
        <v>47</v>
      </c>
      <c r="M83" s="344"/>
      <c r="N83" s="345"/>
    </row>
    <row r="84" spans="1:16" ht="17.25" customHeight="1" x14ac:dyDescent="0.2">
      <c r="A84" s="125">
        <v>80</v>
      </c>
      <c r="B84" s="348" t="s">
        <v>361</v>
      </c>
      <c r="C84" s="215">
        <v>108474</v>
      </c>
      <c r="D84" s="217">
        <v>23032</v>
      </c>
      <c r="E84" s="218">
        <v>117749</v>
      </c>
      <c r="F84" s="216">
        <v>24440</v>
      </c>
      <c r="G84" s="218">
        <v>127651</v>
      </c>
      <c r="H84" s="249">
        <v>26058</v>
      </c>
      <c r="I84" s="218">
        <v>138335</v>
      </c>
      <c r="J84" s="249">
        <v>27583</v>
      </c>
      <c r="K84" s="393">
        <f>$I84-'Año 2017'!$I84</f>
        <v>38537</v>
      </c>
      <c r="L84" s="394">
        <f>$J84-'Año 2017'!$J84</f>
        <v>5976</v>
      </c>
      <c r="M84" s="344"/>
      <c r="N84" s="345"/>
    </row>
    <row r="85" spans="1:16" ht="17.25" customHeight="1" thickBot="1" x14ac:dyDescent="0.25">
      <c r="A85" s="255">
        <v>0</v>
      </c>
      <c r="B85" s="349" t="s">
        <v>159</v>
      </c>
      <c r="C85" s="218"/>
      <c r="D85" s="216"/>
      <c r="E85" s="215"/>
      <c r="F85" s="216"/>
      <c r="G85" s="218"/>
      <c r="H85" s="249"/>
      <c r="I85" s="218"/>
      <c r="J85" s="249"/>
      <c r="K85" s="218">
        <f>$E85-'Año 2017'!$I85</f>
        <v>0</v>
      </c>
      <c r="L85" s="216">
        <f>$F85-'Año 2017'!$J85</f>
        <v>0</v>
      </c>
      <c r="M85" s="344"/>
      <c r="N85" s="345"/>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44"/>
      <c r="N86" s="345"/>
    </row>
    <row r="87" spans="1:16" x14ac:dyDescent="0.2">
      <c r="B87" s="122" t="s">
        <v>56</v>
      </c>
      <c r="E87" s="189"/>
      <c r="M87" s="344"/>
      <c r="N87" s="345"/>
    </row>
    <row r="88" spans="1:16" x14ac:dyDescent="0.2">
      <c r="B88" s="119" t="s">
        <v>54</v>
      </c>
      <c r="M88" s="344"/>
      <c r="N88" s="345"/>
    </row>
    <row r="89" spans="1:16" ht="13.5" thickBot="1" x14ac:dyDescent="0.25">
      <c r="B89" s="119" t="s">
        <v>64</v>
      </c>
      <c r="E89" s="189"/>
      <c r="F89" s="189"/>
      <c r="M89" s="344"/>
      <c r="N89" s="345"/>
    </row>
    <row r="90" spans="1:16" ht="13.5" thickBot="1" x14ac:dyDescent="0.25">
      <c r="B90" s="496" t="s">
        <v>160</v>
      </c>
      <c r="C90" s="496"/>
      <c r="D90" s="496"/>
      <c r="E90" s="496"/>
      <c r="F90" s="496"/>
      <c r="G90" s="496"/>
      <c r="H90" s="496"/>
      <c r="I90" s="496"/>
      <c r="J90" s="496"/>
      <c r="K90" s="496"/>
      <c r="L90" s="496"/>
      <c r="M90" s="344"/>
      <c r="N90" s="345"/>
      <c r="O90" s="467" t="s">
        <v>67</v>
      </c>
      <c r="P90" s="468"/>
    </row>
    <row r="91" spans="1:16" x14ac:dyDescent="0.2">
      <c r="B91" s="496" t="s">
        <v>163</v>
      </c>
      <c r="C91" s="496"/>
      <c r="D91" s="496"/>
      <c r="E91" s="496"/>
      <c r="F91" s="496"/>
      <c r="G91" s="496"/>
      <c r="H91" s="496"/>
      <c r="I91" s="496"/>
      <c r="J91" s="496"/>
      <c r="K91" s="496"/>
      <c r="L91" s="496"/>
      <c r="M91" s="344"/>
      <c r="N91" s="345"/>
    </row>
    <row r="92" spans="1:16" x14ac:dyDescent="0.2">
      <c r="B92" s="496" t="s">
        <v>370</v>
      </c>
      <c r="C92" s="496"/>
      <c r="D92" s="496"/>
      <c r="E92" s="496"/>
      <c r="F92" s="496"/>
      <c r="G92" s="496"/>
      <c r="H92" s="496"/>
      <c r="I92" s="496"/>
      <c r="J92" s="496"/>
      <c r="K92" s="496"/>
      <c r="L92" s="496"/>
      <c r="M92" s="344"/>
      <c r="N92" s="345"/>
    </row>
    <row r="93" spans="1:16" x14ac:dyDescent="0.2">
      <c r="B93" s="254" t="s">
        <v>414</v>
      </c>
      <c r="M93" s="344"/>
      <c r="N93" s="345"/>
    </row>
    <row r="94" spans="1:16" x14ac:dyDescent="0.2">
      <c r="B94" s="254" t="s">
        <v>406</v>
      </c>
      <c r="M94" s="344"/>
      <c r="N94" s="345"/>
    </row>
    <row r="95" spans="1:16" x14ac:dyDescent="0.2">
      <c r="B95" s="341" t="s">
        <v>346</v>
      </c>
      <c r="C95" s="341"/>
      <c r="D95" s="341"/>
      <c r="E95" s="312"/>
      <c r="F95" s="312"/>
      <c r="M95" s="344"/>
      <c r="N95" s="345"/>
    </row>
    <row r="96" spans="1:16" x14ac:dyDescent="0.2">
      <c r="B96" s="254" t="s">
        <v>350</v>
      </c>
      <c r="M96" s="344"/>
      <c r="N96" s="345"/>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6"/>
    </row>
    <row r="101" spans="1:16384" ht="14.25" x14ac:dyDescent="0.2">
      <c r="A101" s="231"/>
      <c r="B101" s="231"/>
      <c r="C101" s="232"/>
      <c r="D101" s="233"/>
      <c r="E101" s="233"/>
      <c r="F101" s="233"/>
      <c r="G101" s="233"/>
      <c r="H101" s="233"/>
      <c r="I101" s="233"/>
      <c r="J101" s="233"/>
      <c r="K101" s="233"/>
      <c r="L101" s="233"/>
      <c r="M101" s="346"/>
    </row>
    <row r="102" spans="1:16384" ht="14.25" x14ac:dyDescent="0.2">
      <c r="A102" s="231"/>
      <c r="B102" s="231"/>
      <c r="C102" s="232"/>
      <c r="D102" s="233"/>
      <c r="E102" s="233"/>
      <c r="F102" s="233"/>
      <c r="G102" s="233"/>
      <c r="H102" s="233"/>
      <c r="I102" s="233"/>
      <c r="J102" s="233"/>
      <c r="K102" s="233"/>
      <c r="L102" s="233"/>
      <c r="M102" s="346"/>
    </row>
    <row r="103" spans="1:16384" ht="14.25" x14ac:dyDescent="0.2">
      <c r="A103" s="231"/>
      <c r="B103" s="231"/>
      <c r="C103" s="232"/>
      <c r="D103" s="233"/>
      <c r="E103" s="233"/>
      <c r="F103" s="233"/>
      <c r="G103" s="233"/>
      <c r="H103" s="233"/>
      <c r="I103" s="233"/>
      <c r="J103" s="233"/>
      <c r="K103" s="233"/>
      <c r="L103" s="233"/>
      <c r="M103" s="346"/>
    </row>
    <row r="104" spans="1:16384" ht="14.25" x14ac:dyDescent="0.2">
      <c r="A104" s="231"/>
      <c r="B104" s="231"/>
      <c r="C104" s="232"/>
      <c r="D104" s="233"/>
      <c r="E104" s="233"/>
      <c r="F104" s="233"/>
      <c r="G104" s="233"/>
      <c r="H104" s="233"/>
      <c r="I104" s="233"/>
      <c r="J104" s="233"/>
      <c r="K104" s="233"/>
      <c r="L104" s="233"/>
      <c r="M104" s="346"/>
    </row>
    <row r="105" spans="1:16384" ht="14.25" x14ac:dyDescent="0.2">
      <c r="A105" s="231"/>
      <c r="B105" s="231"/>
      <c r="C105" s="232"/>
      <c r="D105" s="233"/>
      <c r="E105" s="233"/>
      <c r="F105" s="233"/>
      <c r="G105" s="233"/>
      <c r="H105" s="233"/>
      <c r="I105" s="233"/>
      <c r="J105" s="233"/>
      <c r="K105" s="233"/>
      <c r="L105" s="233"/>
      <c r="M105" s="346"/>
    </row>
    <row r="106" spans="1:16384" ht="14.25" x14ac:dyDescent="0.2">
      <c r="A106" s="231"/>
      <c r="B106" s="231"/>
      <c r="C106" s="232"/>
      <c r="D106" s="233"/>
      <c r="E106" s="233"/>
      <c r="F106" s="233"/>
      <c r="G106" s="233"/>
      <c r="H106" s="233"/>
      <c r="I106" s="233"/>
      <c r="J106" s="233"/>
      <c r="K106" s="233"/>
      <c r="L106" s="233"/>
      <c r="M106" s="346"/>
    </row>
    <row r="107" spans="1:16384" ht="14.25" x14ac:dyDescent="0.2">
      <c r="A107" s="231"/>
      <c r="B107" s="231"/>
      <c r="C107" s="232"/>
      <c r="D107" s="233"/>
      <c r="E107" s="233"/>
      <c r="F107" s="233"/>
      <c r="G107" s="233"/>
      <c r="H107" s="233"/>
      <c r="I107" s="233"/>
      <c r="J107" s="233"/>
      <c r="K107" s="233"/>
      <c r="L107" s="233"/>
      <c r="M107" s="346"/>
    </row>
    <row r="108" spans="1:16384" ht="14.25" x14ac:dyDescent="0.2">
      <c r="A108" s="231"/>
      <c r="B108" s="231"/>
      <c r="C108" s="232"/>
      <c r="D108" s="233"/>
      <c r="E108" s="233"/>
      <c r="F108" s="233"/>
      <c r="G108" s="233"/>
      <c r="H108" s="233"/>
      <c r="I108" s="233"/>
      <c r="J108" s="233"/>
      <c r="K108" s="233"/>
      <c r="L108" s="233"/>
      <c r="M108" s="346"/>
    </row>
    <row r="109" spans="1:16384" ht="14.25" x14ac:dyDescent="0.2">
      <c r="A109" s="231"/>
      <c r="B109" s="231"/>
      <c r="C109" s="232"/>
      <c r="D109" s="233"/>
      <c r="E109" s="233"/>
      <c r="F109" s="233"/>
      <c r="G109" s="233"/>
      <c r="H109" s="233"/>
      <c r="I109" s="233"/>
      <c r="J109" s="233"/>
      <c r="K109" s="233"/>
      <c r="L109" s="233"/>
      <c r="M109" s="346"/>
    </row>
    <row r="110" spans="1:16384" ht="14.25" x14ac:dyDescent="0.2">
      <c r="A110" s="231"/>
      <c r="B110" s="231"/>
      <c r="C110" s="232"/>
      <c r="D110" s="233"/>
      <c r="E110" s="233"/>
      <c r="F110" s="233"/>
      <c r="G110" s="233"/>
      <c r="H110" s="233"/>
      <c r="I110" s="233"/>
      <c r="J110" s="233"/>
      <c r="K110" s="233"/>
      <c r="L110" s="233"/>
      <c r="M110" s="346"/>
    </row>
    <row r="111" spans="1:16384" ht="14.25" x14ac:dyDescent="0.2">
      <c r="A111" s="231"/>
      <c r="B111" s="231"/>
      <c r="C111" s="232"/>
      <c r="D111" s="233"/>
      <c r="E111" s="233"/>
      <c r="F111" s="233"/>
      <c r="G111" s="233"/>
      <c r="H111" s="233"/>
      <c r="I111" s="233"/>
      <c r="J111" s="233"/>
      <c r="K111" s="233"/>
      <c r="L111" s="233"/>
      <c r="M111" s="346"/>
    </row>
    <row r="112" spans="1:16384" ht="14.25" x14ac:dyDescent="0.2">
      <c r="A112" s="231"/>
      <c r="B112" s="231"/>
      <c r="C112" s="232"/>
      <c r="D112" s="233"/>
      <c r="E112" s="233"/>
      <c r="F112" s="233"/>
      <c r="G112" s="233"/>
      <c r="H112" s="233"/>
      <c r="I112" s="233"/>
      <c r="J112" s="233"/>
      <c r="K112" s="233"/>
      <c r="L112" s="233"/>
      <c r="M112" s="346"/>
    </row>
    <row r="113" spans="1:13" ht="14.25" x14ac:dyDescent="0.2">
      <c r="A113" s="231"/>
      <c r="B113" s="231"/>
      <c r="C113" s="232"/>
      <c r="D113" s="233"/>
      <c r="E113" s="233"/>
      <c r="F113" s="233"/>
      <c r="G113" s="233"/>
      <c r="H113" s="233"/>
      <c r="I113" s="233"/>
      <c r="J113" s="233"/>
      <c r="K113" s="233"/>
      <c r="L113" s="233"/>
      <c r="M113" s="346"/>
    </row>
    <row r="114" spans="1:13" ht="14.25" x14ac:dyDescent="0.2">
      <c r="A114" s="231"/>
      <c r="B114" s="231"/>
      <c r="C114" s="232"/>
      <c r="D114" s="233"/>
      <c r="E114" s="233"/>
      <c r="F114" s="233"/>
      <c r="G114" s="233"/>
      <c r="H114" s="233"/>
      <c r="I114" s="233"/>
      <c r="J114" s="233"/>
      <c r="K114" s="233"/>
      <c r="L114" s="233"/>
      <c r="M114" s="346"/>
    </row>
    <row r="115" spans="1:13" ht="14.25" x14ac:dyDescent="0.2">
      <c r="A115" s="231"/>
      <c r="B115" s="231"/>
      <c r="C115" s="232"/>
      <c r="D115" s="233"/>
      <c r="E115" s="233"/>
      <c r="F115" s="233"/>
      <c r="G115" s="233"/>
      <c r="H115" s="233"/>
      <c r="I115" s="233"/>
      <c r="J115" s="233"/>
      <c r="K115" s="233"/>
      <c r="L115" s="233"/>
      <c r="M115" s="346"/>
    </row>
    <row r="116" spans="1:13" ht="14.25" x14ac:dyDescent="0.2">
      <c r="A116" s="231"/>
      <c r="B116" s="231"/>
      <c r="C116" s="232"/>
      <c r="D116" s="233"/>
      <c r="E116" s="233"/>
      <c r="F116" s="233"/>
      <c r="G116" s="233"/>
      <c r="H116" s="233"/>
      <c r="I116" s="233"/>
      <c r="J116" s="233"/>
      <c r="K116" s="233"/>
      <c r="L116" s="233"/>
      <c r="M116" s="346"/>
    </row>
    <row r="117" spans="1:13" ht="14.25" x14ac:dyDescent="0.2">
      <c r="A117" s="231"/>
      <c r="B117" s="231"/>
      <c r="C117" s="232"/>
      <c r="D117" s="233"/>
      <c r="E117" s="233"/>
      <c r="F117" s="233"/>
      <c r="G117" s="233"/>
      <c r="H117" s="233"/>
      <c r="I117" s="233"/>
      <c r="J117" s="233"/>
      <c r="K117" s="233"/>
      <c r="L117" s="233"/>
      <c r="M117" s="346"/>
    </row>
    <row r="118" spans="1:13" ht="14.25" x14ac:dyDescent="0.2">
      <c r="A118" s="231"/>
      <c r="B118" s="231"/>
      <c r="C118" s="232"/>
      <c r="D118" s="233"/>
      <c r="E118" s="233"/>
      <c r="F118" s="233"/>
      <c r="G118" s="233"/>
      <c r="H118" s="233"/>
      <c r="I118" s="233"/>
      <c r="J118" s="233"/>
      <c r="K118" s="233"/>
      <c r="L118" s="233"/>
      <c r="M118" s="346"/>
    </row>
    <row r="119" spans="1:13" ht="14.25" x14ac:dyDescent="0.2">
      <c r="A119" s="231"/>
      <c r="B119" s="231"/>
      <c r="C119" s="232"/>
      <c r="D119" s="233"/>
      <c r="E119" s="233"/>
      <c r="F119" s="233"/>
      <c r="G119" s="233"/>
      <c r="H119" s="233"/>
      <c r="I119" s="233"/>
      <c r="J119" s="233"/>
      <c r="K119" s="233"/>
      <c r="L119" s="233"/>
      <c r="M119" s="346"/>
    </row>
    <row r="120" spans="1:13" ht="14.25" x14ac:dyDescent="0.2">
      <c r="A120" s="231"/>
      <c r="B120" s="231"/>
      <c r="C120" s="232"/>
      <c r="D120" s="233"/>
      <c r="E120" s="233"/>
      <c r="F120" s="233"/>
      <c r="G120" s="233"/>
      <c r="H120" s="233"/>
      <c r="I120" s="233"/>
      <c r="J120" s="233"/>
      <c r="K120" s="233"/>
      <c r="L120" s="233"/>
      <c r="M120" s="346"/>
    </row>
    <row r="121" spans="1:13" ht="14.25" x14ac:dyDescent="0.2">
      <c r="A121" s="231"/>
      <c r="B121" s="231"/>
      <c r="C121" s="232"/>
      <c r="D121" s="233"/>
      <c r="E121" s="233"/>
      <c r="F121" s="233"/>
      <c r="G121" s="233"/>
      <c r="H121" s="233"/>
      <c r="I121" s="233"/>
      <c r="J121" s="233"/>
      <c r="K121" s="233"/>
      <c r="L121" s="233"/>
      <c r="M121" s="346"/>
    </row>
    <row r="122" spans="1:13" ht="14.25" x14ac:dyDescent="0.2">
      <c r="A122" s="231"/>
      <c r="B122" s="231"/>
      <c r="C122" s="232"/>
      <c r="D122" s="233"/>
      <c r="E122" s="233"/>
      <c r="F122" s="233"/>
      <c r="G122" s="233"/>
      <c r="H122" s="233"/>
      <c r="I122" s="233"/>
      <c r="J122" s="233"/>
      <c r="K122" s="233"/>
      <c r="L122" s="233"/>
      <c r="M122" s="346"/>
    </row>
    <row r="123" spans="1:13" ht="14.25" x14ac:dyDescent="0.2">
      <c r="A123" s="231"/>
      <c r="B123" s="231"/>
      <c r="C123" s="232"/>
      <c r="D123" s="233"/>
      <c r="E123" s="233"/>
      <c r="F123" s="233"/>
      <c r="G123" s="233"/>
      <c r="H123" s="233"/>
      <c r="I123" s="233"/>
      <c r="J123" s="233"/>
      <c r="K123" s="233"/>
      <c r="L123" s="233"/>
      <c r="M123" s="346"/>
    </row>
    <row r="124" spans="1:13" ht="14.25" x14ac:dyDescent="0.2">
      <c r="A124" s="231"/>
      <c r="B124" s="231"/>
      <c r="C124" s="232"/>
      <c r="D124" s="233"/>
      <c r="E124" s="233"/>
      <c r="F124" s="233"/>
      <c r="G124" s="233"/>
      <c r="H124" s="233"/>
      <c r="I124" s="233"/>
      <c r="J124" s="233"/>
      <c r="K124" s="233"/>
      <c r="L124" s="233"/>
      <c r="M124" s="346"/>
    </row>
    <row r="125" spans="1:13" ht="14.25" x14ac:dyDescent="0.2">
      <c r="A125" s="231"/>
      <c r="B125" s="231"/>
      <c r="C125" s="232"/>
      <c r="D125" s="233"/>
      <c r="E125" s="233"/>
      <c r="F125" s="233"/>
      <c r="G125" s="233"/>
      <c r="H125" s="233"/>
      <c r="I125" s="233"/>
      <c r="J125" s="233"/>
      <c r="K125" s="233"/>
      <c r="L125" s="233"/>
      <c r="M125" s="346"/>
    </row>
    <row r="126" spans="1:13" ht="14.25" x14ac:dyDescent="0.2">
      <c r="A126" s="231"/>
      <c r="B126" s="231"/>
      <c r="C126" s="232"/>
      <c r="D126" s="233"/>
      <c r="E126" s="233"/>
      <c r="F126" s="233"/>
      <c r="G126" s="233"/>
      <c r="H126" s="233"/>
      <c r="I126" s="233"/>
      <c r="J126" s="233"/>
      <c r="K126" s="233"/>
      <c r="L126" s="233"/>
      <c r="M126" s="346"/>
    </row>
    <row r="127" spans="1:13" ht="14.25" x14ac:dyDescent="0.2">
      <c r="A127" s="231"/>
      <c r="B127" s="231"/>
      <c r="C127" s="232"/>
      <c r="D127" s="233"/>
      <c r="E127" s="233"/>
      <c r="F127" s="233"/>
      <c r="G127" s="233"/>
      <c r="H127" s="233"/>
      <c r="I127" s="233"/>
      <c r="J127" s="233"/>
      <c r="K127" s="233"/>
      <c r="L127" s="233"/>
      <c r="M127" s="346"/>
    </row>
    <row r="128" spans="1:13" ht="14.25" x14ac:dyDescent="0.2">
      <c r="A128" s="231"/>
      <c r="B128" s="231"/>
      <c r="C128" s="232"/>
      <c r="D128" s="233"/>
      <c r="E128" s="233"/>
      <c r="F128" s="233"/>
      <c r="G128" s="233"/>
      <c r="H128" s="233"/>
      <c r="I128" s="233"/>
      <c r="J128" s="233"/>
      <c r="K128" s="233"/>
      <c r="L128" s="233"/>
      <c r="M128" s="346"/>
    </row>
    <row r="129" spans="1:13" ht="14.25" x14ac:dyDescent="0.2">
      <c r="A129" s="231"/>
      <c r="B129" s="231"/>
      <c r="C129" s="232"/>
      <c r="D129" s="233"/>
      <c r="E129" s="233"/>
      <c r="F129" s="233"/>
      <c r="G129" s="233"/>
      <c r="H129" s="233"/>
      <c r="I129" s="233"/>
      <c r="J129" s="233"/>
      <c r="K129" s="233"/>
      <c r="L129" s="233"/>
      <c r="M129" s="346"/>
    </row>
    <row r="130" spans="1:13" ht="14.25" x14ac:dyDescent="0.2">
      <c r="A130" s="231"/>
      <c r="B130" s="231"/>
      <c r="C130" s="232"/>
      <c r="D130" s="233"/>
      <c r="E130" s="233"/>
      <c r="F130" s="233"/>
      <c r="G130" s="233"/>
      <c r="H130" s="233"/>
      <c r="I130" s="233"/>
      <c r="J130" s="233"/>
      <c r="K130" s="233"/>
      <c r="L130" s="233"/>
      <c r="M130" s="346"/>
    </row>
    <row r="131" spans="1:13" x14ac:dyDescent="0.2">
      <c r="A131" s="118"/>
      <c r="B131" s="118"/>
      <c r="C131" s="118"/>
      <c r="D131" s="233"/>
      <c r="E131" s="233"/>
      <c r="F131" s="233"/>
      <c r="G131" s="233"/>
      <c r="H131" s="233"/>
      <c r="I131" s="233"/>
      <c r="J131" s="233"/>
      <c r="K131" s="233"/>
      <c r="L131" s="233"/>
      <c r="M131" s="346"/>
    </row>
    <row r="132" spans="1:13" x14ac:dyDescent="0.2">
      <c r="A132" s="118"/>
      <c r="B132" s="118"/>
      <c r="C132" s="118"/>
      <c r="D132" s="233"/>
      <c r="E132" s="233"/>
      <c r="F132" s="233"/>
      <c r="G132" s="233"/>
      <c r="H132" s="233"/>
      <c r="I132" s="233"/>
      <c r="J132" s="233"/>
      <c r="K132" s="233"/>
      <c r="L132" s="233"/>
      <c r="M132" s="346"/>
    </row>
    <row r="133" spans="1:13" x14ac:dyDescent="0.2">
      <c r="A133" s="118"/>
      <c r="B133" s="118"/>
      <c r="C133" s="118"/>
      <c r="D133" s="233"/>
      <c r="E133" s="233"/>
      <c r="F133" s="233"/>
      <c r="G133" s="233"/>
      <c r="H133" s="233"/>
      <c r="I133" s="233"/>
      <c r="J133" s="233"/>
      <c r="K133" s="233"/>
      <c r="L133" s="233"/>
      <c r="M133" s="346"/>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10" priority="2" operator="greaterThan">
      <formula>0.2</formula>
    </cfRule>
  </conditionalFormatting>
  <conditionalFormatting sqref="M5:N86 M87:M96">
    <cfRule type="cellIs" dxfId="9"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8"/>
  <sheetViews>
    <sheetView showGridLines="0" zoomScale="75" zoomScaleNormal="75" workbookViewId="0">
      <selection sqref="A1:D1"/>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4.1406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3" customWidth="1"/>
    <col min="14" max="14" width="13.140625" style="343" bestFit="1" customWidth="1"/>
    <col min="15" max="16384" width="11.42578125" style="122"/>
  </cols>
  <sheetData>
    <row r="1" spans="1:19" ht="15.75" thickBot="1" x14ac:dyDescent="0.25">
      <c r="A1" s="490" t="s">
        <v>407</v>
      </c>
      <c r="B1" s="490"/>
      <c r="C1" s="490"/>
      <c r="D1" s="490"/>
      <c r="E1" s="234"/>
      <c r="F1" s="234"/>
      <c r="G1" s="234"/>
      <c r="H1" s="234"/>
      <c r="I1" s="234"/>
      <c r="J1" s="234"/>
      <c r="K1" s="234"/>
      <c r="L1" s="234"/>
      <c r="M1" s="342"/>
    </row>
    <row r="2" spans="1:19" ht="30" customHeight="1" thickBot="1" x14ac:dyDescent="0.25">
      <c r="A2" s="482"/>
      <c r="B2" s="476" t="s">
        <v>0</v>
      </c>
      <c r="C2" s="486" t="s">
        <v>468</v>
      </c>
      <c r="D2" s="485"/>
      <c r="E2" s="486" t="s">
        <v>469</v>
      </c>
      <c r="F2" s="485"/>
      <c r="G2" s="486" t="s">
        <v>470</v>
      </c>
      <c r="H2" s="485"/>
      <c r="I2" s="486" t="s">
        <v>471</v>
      </c>
      <c r="J2" s="485"/>
      <c r="K2" s="486" t="s">
        <v>472</v>
      </c>
      <c r="L2" s="485"/>
      <c r="M2" s="237"/>
    </row>
    <row r="3" spans="1:19" ht="13.5" thickBot="1" x14ac:dyDescent="0.25">
      <c r="A3" s="483"/>
      <c r="B3" s="477"/>
      <c r="C3" s="100" t="s">
        <v>54</v>
      </c>
      <c r="D3" s="236" t="s">
        <v>55</v>
      </c>
      <c r="E3" s="100" t="s">
        <v>54</v>
      </c>
      <c r="F3" s="236" t="s">
        <v>55</v>
      </c>
      <c r="G3" s="100" t="s">
        <v>54</v>
      </c>
      <c r="H3" s="236" t="s">
        <v>55</v>
      </c>
      <c r="I3" s="100" t="s">
        <v>54</v>
      </c>
      <c r="J3" s="236" t="s">
        <v>55</v>
      </c>
      <c r="K3" s="493" t="s">
        <v>54</v>
      </c>
      <c r="L3" s="494" t="s">
        <v>55</v>
      </c>
      <c r="M3" s="237"/>
      <c r="S3" s="191"/>
    </row>
    <row r="4" spans="1:19" ht="14.25" customHeight="1" thickBot="1" x14ac:dyDescent="0.25">
      <c r="A4" s="484"/>
      <c r="B4" s="478"/>
      <c r="C4" s="102">
        <v>43551</v>
      </c>
      <c r="D4" s="361">
        <v>43555</v>
      </c>
      <c r="E4" s="102">
        <v>43642</v>
      </c>
      <c r="F4" s="238">
        <v>43646</v>
      </c>
      <c r="G4" s="102">
        <v>43733</v>
      </c>
      <c r="H4" s="238">
        <v>43738</v>
      </c>
      <c r="I4" s="102">
        <v>43825</v>
      </c>
      <c r="J4" s="238">
        <v>43830</v>
      </c>
      <c r="K4" s="493"/>
      <c r="L4" s="494"/>
      <c r="M4" s="237"/>
    </row>
    <row r="5" spans="1:19" ht="13.5" thickBot="1" x14ac:dyDescent="0.25">
      <c r="A5" s="125">
        <v>1</v>
      </c>
      <c r="B5" s="347" t="s">
        <v>1</v>
      </c>
      <c r="C5" s="199">
        <v>55885</v>
      </c>
      <c r="D5" s="449">
        <v>4619</v>
      </c>
      <c r="E5" s="239">
        <v>57395</v>
      </c>
      <c r="F5" s="364">
        <v>4720</v>
      </c>
      <c r="G5" s="365">
        <v>58985</v>
      </c>
      <c r="H5" s="445">
        <v>4825</v>
      </c>
      <c r="I5" s="239">
        <v>60337</v>
      </c>
      <c r="J5" s="445">
        <v>4881</v>
      </c>
      <c r="K5" s="387">
        <f>$I5-'Año 2018'!$I5</f>
        <v>5863</v>
      </c>
      <c r="L5" s="388">
        <f>$J5-'Año 2018'!$J5</f>
        <v>363</v>
      </c>
      <c r="M5" s="344"/>
      <c r="N5" s="345"/>
      <c r="O5" s="467" t="s">
        <v>67</v>
      </c>
      <c r="P5" s="468"/>
    </row>
    <row r="6" spans="1:19" x14ac:dyDescent="0.2">
      <c r="A6" s="125">
        <v>2</v>
      </c>
      <c r="B6" s="348" t="s">
        <v>2</v>
      </c>
      <c r="C6" s="203">
        <v>89523</v>
      </c>
      <c r="D6" s="446">
        <v>4998</v>
      </c>
      <c r="E6" s="203">
        <v>91049</v>
      </c>
      <c r="F6" s="112">
        <v>5063</v>
      </c>
      <c r="G6" s="110">
        <v>92524</v>
      </c>
      <c r="H6" s="446">
        <v>5130</v>
      </c>
      <c r="I6" s="203">
        <v>93976</v>
      </c>
      <c r="J6" s="446">
        <v>5200</v>
      </c>
      <c r="K6" s="389">
        <f>$I6-'Año 2018'!$I6</f>
        <v>5885</v>
      </c>
      <c r="L6" s="390">
        <f>$J6-'Año 2018'!$J6</f>
        <v>314</v>
      </c>
      <c r="M6" s="344"/>
      <c r="N6" s="345"/>
    </row>
    <row r="7" spans="1:19" x14ac:dyDescent="0.2">
      <c r="A7" s="125">
        <v>3</v>
      </c>
      <c r="B7" s="348" t="s">
        <v>3</v>
      </c>
      <c r="C7" s="203">
        <v>5101558</v>
      </c>
      <c r="D7" s="112">
        <v>18864</v>
      </c>
      <c r="E7" s="203">
        <v>5314802</v>
      </c>
      <c r="F7" s="112">
        <v>19291</v>
      </c>
      <c r="G7" s="110">
        <v>5497838</v>
      </c>
      <c r="H7" s="446">
        <v>19707</v>
      </c>
      <c r="I7" s="203">
        <v>5643168</v>
      </c>
      <c r="J7" s="446">
        <v>20091</v>
      </c>
      <c r="K7" s="389">
        <f>$I7-'Año 2018'!$I7</f>
        <v>725401</v>
      </c>
      <c r="L7" s="390">
        <f>$J7-'Año 2018'!$J7</f>
        <v>1618</v>
      </c>
      <c r="M7" s="344"/>
      <c r="N7" s="345"/>
    </row>
    <row r="8" spans="1:19" x14ac:dyDescent="0.2">
      <c r="A8" s="125">
        <v>4</v>
      </c>
      <c r="B8" s="348" t="s">
        <v>4</v>
      </c>
      <c r="C8" s="203">
        <v>216343</v>
      </c>
      <c r="D8" s="112">
        <v>14324</v>
      </c>
      <c r="E8" s="203">
        <v>221800</v>
      </c>
      <c r="F8" s="112">
        <v>14841</v>
      </c>
      <c r="G8" s="110">
        <v>227076</v>
      </c>
      <c r="H8" s="446">
        <v>15275</v>
      </c>
      <c r="I8" s="203">
        <v>232650</v>
      </c>
      <c r="J8" s="446">
        <v>15636</v>
      </c>
      <c r="K8" s="389">
        <f>$I8-'Año 2018'!$I8</f>
        <v>21882</v>
      </c>
      <c r="L8" s="390">
        <f>$J8-'Año 2018'!$J8</f>
        <v>1756</v>
      </c>
      <c r="M8" s="344"/>
      <c r="N8" s="345"/>
    </row>
    <row r="9" spans="1:19" x14ac:dyDescent="0.2">
      <c r="A9" s="125">
        <v>5</v>
      </c>
      <c r="B9" s="348" t="s">
        <v>5</v>
      </c>
      <c r="C9" s="203">
        <v>1143547</v>
      </c>
      <c r="D9" s="112">
        <v>14964</v>
      </c>
      <c r="E9" s="203">
        <v>1168370</v>
      </c>
      <c r="F9" s="112">
        <v>15379</v>
      </c>
      <c r="G9" s="110">
        <v>1193702</v>
      </c>
      <c r="H9" s="446">
        <v>15809</v>
      </c>
      <c r="I9" s="203">
        <v>1218726</v>
      </c>
      <c r="J9" s="446">
        <v>16089</v>
      </c>
      <c r="K9" s="389">
        <f>$I9-'Año 2018'!$I9</f>
        <v>98762</v>
      </c>
      <c r="L9" s="390">
        <f>$J9-'Año 2018'!$J9</f>
        <v>1466</v>
      </c>
      <c r="M9" s="344"/>
      <c r="N9" s="345"/>
    </row>
    <row r="10" spans="1:19" x14ac:dyDescent="0.2">
      <c r="A10" s="125">
        <v>6</v>
      </c>
      <c r="B10" s="348" t="s">
        <v>6</v>
      </c>
      <c r="C10" s="203">
        <v>13843</v>
      </c>
      <c r="D10" s="112">
        <v>7920</v>
      </c>
      <c r="E10" s="203">
        <v>14230</v>
      </c>
      <c r="F10" s="112">
        <v>8018</v>
      </c>
      <c r="G10" s="110">
        <v>14613</v>
      </c>
      <c r="H10" s="446">
        <v>8120</v>
      </c>
      <c r="I10" s="203">
        <v>14936</v>
      </c>
      <c r="J10" s="446">
        <v>8198</v>
      </c>
      <c r="K10" s="389">
        <f>$I10-'Año 2018'!$I10</f>
        <v>1420</v>
      </c>
      <c r="L10" s="390">
        <f>$J10-'Año 2018'!$J10</f>
        <v>379</v>
      </c>
      <c r="M10" s="344"/>
      <c r="N10" s="345"/>
    </row>
    <row r="11" spans="1:19" x14ac:dyDescent="0.2">
      <c r="A11" s="125">
        <v>7</v>
      </c>
      <c r="B11" s="348" t="s">
        <v>7</v>
      </c>
      <c r="C11" s="203">
        <v>1533415</v>
      </c>
      <c r="D11" s="112">
        <v>133412</v>
      </c>
      <c r="E11" s="203">
        <v>1568203</v>
      </c>
      <c r="F11" s="112">
        <v>135875</v>
      </c>
      <c r="G11" s="110">
        <v>1602139</v>
      </c>
      <c r="H11" s="446">
        <v>138428</v>
      </c>
      <c r="I11" s="203">
        <v>1628390</v>
      </c>
      <c r="J11" s="446">
        <v>139958</v>
      </c>
      <c r="K11" s="389">
        <f>$I11-'Año 2018'!$I11</f>
        <v>129534</v>
      </c>
      <c r="L11" s="390">
        <f>$J11-'Año 2018'!$J11</f>
        <v>8965</v>
      </c>
      <c r="M11" s="344"/>
      <c r="N11" s="345"/>
    </row>
    <row r="12" spans="1:19" x14ac:dyDescent="0.2">
      <c r="A12" s="125">
        <v>8</v>
      </c>
      <c r="B12" s="348" t="s">
        <v>8</v>
      </c>
      <c r="C12" s="203">
        <v>156699</v>
      </c>
      <c r="D12" s="112">
        <v>33171</v>
      </c>
      <c r="E12" s="203">
        <v>160689</v>
      </c>
      <c r="F12" s="112">
        <v>33898</v>
      </c>
      <c r="G12" s="110">
        <v>164673</v>
      </c>
      <c r="H12" s="446">
        <v>34615</v>
      </c>
      <c r="I12" s="203">
        <v>168777</v>
      </c>
      <c r="J12" s="446">
        <v>35238</v>
      </c>
      <c r="K12" s="389">
        <f>$I12-'Año 2018'!$I12</f>
        <v>16058</v>
      </c>
      <c r="L12" s="390">
        <f>$J12-'Año 2018'!$J12</f>
        <v>2803</v>
      </c>
      <c r="M12" s="344"/>
      <c r="N12" s="345"/>
    </row>
    <row r="13" spans="1:19" x14ac:dyDescent="0.2">
      <c r="A13" s="125">
        <v>9</v>
      </c>
      <c r="B13" s="348" t="s">
        <v>9</v>
      </c>
      <c r="C13" s="203">
        <v>10955</v>
      </c>
      <c r="D13" s="112">
        <v>443</v>
      </c>
      <c r="E13" s="203">
        <v>11190</v>
      </c>
      <c r="F13" s="112">
        <v>449</v>
      </c>
      <c r="G13" s="110">
        <v>11403</v>
      </c>
      <c r="H13" s="446">
        <v>460</v>
      </c>
      <c r="I13" s="203">
        <v>11616</v>
      </c>
      <c r="J13" s="446">
        <v>463</v>
      </c>
      <c r="K13" s="389">
        <f>$I13-'Año 2018'!$I13</f>
        <v>837</v>
      </c>
      <c r="L13" s="390">
        <f>$J13-'Año 2018'!$J13</f>
        <v>25</v>
      </c>
      <c r="M13" s="344"/>
      <c r="N13" s="345"/>
    </row>
    <row r="14" spans="1:19" x14ac:dyDescent="0.2">
      <c r="A14" s="125">
        <v>10</v>
      </c>
      <c r="B14" s="348" t="s">
        <v>10</v>
      </c>
      <c r="C14" s="203">
        <v>9092</v>
      </c>
      <c r="D14" s="112">
        <v>1914</v>
      </c>
      <c r="E14" s="203">
        <v>9344</v>
      </c>
      <c r="F14" s="112">
        <v>1955</v>
      </c>
      <c r="G14" s="110">
        <v>9536</v>
      </c>
      <c r="H14" s="446">
        <v>1964</v>
      </c>
      <c r="I14" s="203">
        <v>9716</v>
      </c>
      <c r="J14" s="446">
        <v>1980</v>
      </c>
      <c r="K14" s="389">
        <f>$I14-'Año 2018'!$I14</f>
        <v>804</v>
      </c>
      <c r="L14" s="390">
        <f>$J14-'Año 2018'!$J14</f>
        <v>79</v>
      </c>
      <c r="M14" s="344"/>
      <c r="N14" s="345"/>
    </row>
    <row r="15" spans="1:19" x14ac:dyDescent="0.2">
      <c r="A15" s="125">
        <v>11</v>
      </c>
      <c r="B15" s="348" t="s">
        <v>11</v>
      </c>
      <c r="C15" s="203">
        <v>802342</v>
      </c>
      <c r="D15" s="112">
        <v>27256</v>
      </c>
      <c r="E15" s="203">
        <v>820451</v>
      </c>
      <c r="F15" s="112">
        <v>27822</v>
      </c>
      <c r="G15" s="110">
        <v>838077</v>
      </c>
      <c r="H15" s="446">
        <v>28364</v>
      </c>
      <c r="I15" s="203">
        <v>854354</v>
      </c>
      <c r="J15" s="446">
        <v>28565</v>
      </c>
      <c r="K15" s="389">
        <f>$I15-'Año 2018'!$I15</f>
        <v>70521</v>
      </c>
      <c r="L15" s="390">
        <f>$J15-'Año 2018'!$J15</f>
        <v>1865</v>
      </c>
      <c r="M15" s="344"/>
      <c r="N15" s="345"/>
    </row>
    <row r="16" spans="1:19" ht="15" x14ac:dyDescent="0.2">
      <c r="A16" s="125">
        <v>12</v>
      </c>
      <c r="B16" s="348" t="s">
        <v>12</v>
      </c>
      <c r="C16" s="203">
        <v>34961</v>
      </c>
      <c r="D16" s="112">
        <v>2664</v>
      </c>
      <c r="E16" s="203">
        <v>36023</v>
      </c>
      <c r="F16" s="112">
        <v>2736</v>
      </c>
      <c r="G16" s="110">
        <v>37027</v>
      </c>
      <c r="H16" s="446">
        <v>2798</v>
      </c>
      <c r="I16" s="203">
        <v>38057</v>
      </c>
      <c r="J16" s="446">
        <v>2861</v>
      </c>
      <c r="K16" s="389">
        <f>$I16-'Año 2018'!$I16</f>
        <v>4084</v>
      </c>
      <c r="L16" s="390">
        <f>$J16-'Año 2018'!$J16</f>
        <v>299</v>
      </c>
      <c r="M16" s="344"/>
      <c r="N16" s="345"/>
      <c r="P16" s="466"/>
      <c r="Q16" s="466"/>
    </row>
    <row r="17" spans="1:14" x14ac:dyDescent="0.2">
      <c r="A17" s="125">
        <v>13</v>
      </c>
      <c r="B17" s="348" t="s">
        <v>13</v>
      </c>
      <c r="C17" s="203">
        <v>5243</v>
      </c>
      <c r="D17" s="112">
        <v>752</v>
      </c>
      <c r="E17" s="203">
        <v>5349</v>
      </c>
      <c r="F17" s="112">
        <v>764</v>
      </c>
      <c r="G17" s="110">
        <v>5454</v>
      </c>
      <c r="H17" s="446">
        <v>779</v>
      </c>
      <c r="I17" s="203">
        <v>5539</v>
      </c>
      <c r="J17" s="446">
        <v>801</v>
      </c>
      <c r="K17" s="389">
        <f>$I17-'Año 2018'!$I17</f>
        <v>401</v>
      </c>
      <c r="L17" s="390">
        <f>$J17-'Año 2018'!$J17</f>
        <v>73</v>
      </c>
      <c r="M17" s="344"/>
      <c r="N17" s="345"/>
    </row>
    <row r="18" spans="1:14" x14ac:dyDescent="0.2">
      <c r="A18" s="125">
        <v>14</v>
      </c>
      <c r="B18" s="348" t="s">
        <v>14</v>
      </c>
      <c r="C18" s="203">
        <v>14594</v>
      </c>
      <c r="D18" s="112">
        <v>1693</v>
      </c>
      <c r="E18" s="203">
        <v>14864</v>
      </c>
      <c r="F18" s="112">
        <v>1726</v>
      </c>
      <c r="G18" s="110">
        <v>15128</v>
      </c>
      <c r="H18" s="446">
        <v>1744</v>
      </c>
      <c r="I18" s="203">
        <v>15376</v>
      </c>
      <c r="J18" s="446">
        <v>1778</v>
      </c>
      <c r="K18" s="389">
        <f>$I18-'Año 2018'!$I18</f>
        <v>1060</v>
      </c>
      <c r="L18" s="390">
        <f>$J18-'Año 2018'!$J18</f>
        <v>115</v>
      </c>
      <c r="M18" s="344"/>
      <c r="N18" s="345"/>
    </row>
    <row r="19" spans="1:14" x14ac:dyDescent="0.2">
      <c r="A19" s="125">
        <v>15</v>
      </c>
      <c r="B19" s="348" t="s">
        <v>15</v>
      </c>
      <c r="C19" s="203">
        <v>36459</v>
      </c>
      <c r="D19" s="112">
        <v>3600</v>
      </c>
      <c r="E19" s="203">
        <v>37244</v>
      </c>
      <c r="F19" s="112">
        <v>3680</v>
      </c>
      <c r="G19" s="110">
        <v>38064</v>
      </c>
      <c r="H19" s="446">
        <v>3755</v>
      </c>
      <c r="I19" s="203">
        <v>38782</v>
      </c>
      <c r="J19" s="446">
        <v>3829</v>
      </c>
      <c r="K19" s="389">
        <f>$I19-'Año 2018'!$I19</f>
        <v>3112</v>
      </c>
      <c r="L19" s="390">
        <f>$J19-'Año 2018'!$J19</f>
        <v>310</v>
      </c>
      <c r="M19" s="344"/>
      <c r="N19" s="345"/>
    </row>
    <row r="20" spans="1:14" x14ac:dyDescent="0.2">
      <c r="A20" s="125">
        <v>16</v>
      </c>
      <c r="B20" s="348" t="s">
        <v>16</v>
      </c>
      <c r="C20" s="203">
        <v>20703</v>
      </c>
      <c r="D20" s="112">
        <v>3690</v>
      </c>
      <c r="E20" s="203">
        <v>21056</v>
      </c>
      <c r="F20" s="112">
        <v>3768</v>
      </c>
      <c r="G20" s="110">
        <v>21426</v>
      </c>
      <c r="H20" s="446">
        <v>3835</v>
      </c>
      <c r="I20" s="203">
        <v>21713</v>
      </c>
      <c r="J20" s="446">
        <v>3902</v>
      </c>
      <c r="K20" s="389">
        <f>$I20-'Año 2018'!$I20</f>
        <v>1347</v>
      </c>
      <c r="L20" s="390">
        <f>$J20-'Año 2018'!$J20</f>
        <v>272</v>
      </c>
      <c r="M20" s="344"/>
      <c r="N20" s="345"/>
    </row>
    <row r="21" spans="1:14" x14ac:dyDescent="0.2">
      <c r="A21" s="125">
        <v>17</v>
      </c>
      <c r="B21" s="348" t="s">
        <v>17</v>
      </c>
      <c r="C21" s="203">
        <v>25280</v>
      </c>
      <c r="D21" s="112">
        <v>4320</v>
      </c>
      <c r="E21" s="203">
        <v>26004</v>
      </c>
      <c r="F21" s="112">
        <v>4437</v>
      </c>
      <c r="G21" s="110">
        <v>26664</v>
      </c>
      <c r="H21" s="446">
        <v>4548</v>
      </c>
      <c r="I21" s="203">
        <v>27368</v>
      </c>
      <c r="J21" s="446">
        <v>4616</v>
      </c>
      <c r="K21" s="389">
        <f>$I21-'Año 2018'!$I21</f>
        <v>2760</v>
      </c>
      <c r="L21" s="390">
        <f>$J21-'Año 2018'!$J21</f>
        <v>396</v>
      </c>
      <c r="M21" s="344"/>
      <c r="N21" s="345"/>
    </row>
    <row r="22" spans="1:14" s="150" customFormat="1" x14ac:dyDescent="0.2">
      <c r="A22" s="125">
        <v>18</v>
      </c>
      <c r="B22" s="348" t="s">
        <v>18</v>
      </c>
      <c r="C22" s="110">
        <v>466142</v>
      </c>
      <c r="D22" s="112">
        <v>12181</v>
      </c>
      <c r="E22" s="110">
        <v>518560</v>
      </c>
      <c r="F22" s="112">
        <v>12520</v>
      </c>
      <c r="G22" s="110">
        <v>566781</v>
      </c>
      <c r="H22" s="446">
        <v>12836</v>
      </c>
      <c r="I22" s="110">
        <v>608790</v>
      </c>
      <c r="J22" s="446">
        <v>13118</v>
      </c>
      <c r="K22" s="389">
        <f>$I22-'Año 2018'!$I22</f>
        <v>185010</v>
      </c>
      <c r="L22" s="390">
        <f>$J22-'Año 2018'!$J22</f>
        <v>1288</v>
      </c>
      <c r="M22" s="344"/>
      <c r="N22" s="345"/>
    </row>
    <row r="23" spans="1:14" x14ac:dyDescent="0.2">
      <c r="A23" s="125">
        <v>19</v>
      </c>
      <c r="B23" s="348" t="s">
        <v>19</v>
      </c>
      <c r="C23" s="203">
        <v>3997298</v>
      </c>
      <c r="D23" s="112">
        <v>188574</v>
      </c>
      <c r="E23" s="203">
        <v>4078092</v>
      </c>
      <c r="F23" s="112">
        <v>196762</v>
      </c>
      <c r="G23" s="110">
        <v>4167664</v>
      </c>
      <c r="H23" s="446">
        <v>207120</v>
      </c>
      <c r="I23" s="203">
        <v>4207355</v>
      </c>
      <c r="J23" s="446">
        <v>214768</v>
      </c>
      <c r="K23" s="389">
        <f>$I23-'Año 2018'!$I23</f>
        <v>232694</v>
      </c>
      <c r="L23" s="390">
        <f>$J23-'Año 2018'!$J23</f>
        <v>28836</v>
      </c>
      <c r="M23" s="344"/>
      <c r="N23" s="345"/>
    </row>
    <row r="24" spans="1:14" x14ac:dyDescent="0.2">
      <c r="A24" s="125">
        <v>20</v>
      </c>
      <c r="B24" s="348" t="s">
        <v>20</v>
      </c>
      <c r="C24" s="203">
        <v>369646</v>
      </c>
      <c r="D24" s="112">
        <v>1660</v>
      </c>
      <c r="E24" s="203">
        <v>381972</v>
      </c>
      <c r="F24" s="112">
        <v>1722</v>
      </c>
      <c r="G24" s="110">
        <v>397115</v>
      </c>
      <c r="H24" s="446">
        <v>1783</v>
      </c>
      <c r="I24" s="203">
        <v>405397</v>
      </c>
      <c r="J24" s="446">
        <v>1825</v>
      </c>
      <c r="K24" s="389">
        <f>$I24-'Año 2018'!$I24</f>
        <v>41342</v>
      </c>
      <c r="L24" s="390">
        <f>$J24-'Año 2018'!$J24</f>
        <v>191</v>
      </c>
      <c r="M24" s="344"/>
      <c r="N24" s="345"/>
    </row>
    <row r="25" spans="1:14" x14ac:dyDescent="0.2">
      <c r="A25" s="125">
        <v>21</v>
      </c>
      <c r="B25" s="348" t="s">
        <v>21</v>
      </c>
      <c r="C25" s="203">
        <v>3190532</v>
      </c>
      <c r="D25" s="112">
        <v>277777</v>
      </c>
      <c r="E25" s="203">
        <v>3239708</v>
      </c>
      <c r="F25" s="112">
        <v>283172</v>
      </c>
      <c r="G25" s="110">
        <v>3292630</v>
      </c>
      <c r="H25" s="446">
        <v>289203</v>
      </c>
      <c r="I25" s="203">
        <v>3327315</v>
      </c>
      <c r="J25" s="446">
        <v>292657</v>
      </c>
      <c r="K25" s="389">
        <f>$I25-'Año 2018'!$I25</f>
        <v>175636</v>
      </c>
      <c r="L25" s="390">
        <f>$J25-'Año 2018'!$J25</f>
        <v>19526</v>
      </c>
      <c r="M25" s="344"/>
      <c r="N25" s="345"/>
    </row>
    <row r="26" spans="1:14" x14ac:dyDescent="0.2">
      <c r="A26" s="125">
        <v>22</v>
      </c>
      <c r="B26" s="348" t="s">
        <v>22</v>
      </c>
      <c r="C26" s="203">
        <v>21486</v>
      </c>
      <c r="D26" s="112">
        <v>3324</v>
      </c>
      <c r="E26" s="203">
        <v>22296</v>
      </c>
      <c r="F26" s="112">
        <v>3416</v>
      </c>
      <c r="G26" s="110">
        <v>23115</v>
      </c>
      <c r="H26" s="446">
        <v>3509</v>
      </c>
      <c r="I26" s="203">
        <v>23805</v>
      </c>
      <c r="J26" s="446">
        <v>3623</v>
      </c>
      <c r="K26" s="389">
        <f>$I26-'Año 2018'!$I26</f>
        <v>3130</v>
      </c>
      <c r="L26" s="390">
        <f>$J26-'Año 2018'!$J26</f>
        <v>386</v>
      </c>
      <c r="M26" s="344"/>
      <c r="N26" s="345"/>
    </row>
    <row r="27" spans="1:14" x14ac:dyDescent="0.2">
      <c r="A27" s="125">
        <v>23</v>
      </c>
      <c r="B27" s="348" t="s">
        <v>23</v>
      </c>
      <c r="C27" s="203">
        <v>1355205</v>
      </c>
      <c r="D27" s="112">
        <v>186686</v>
      </c>
      <c r="E27" s="203">
        <v>1392624</v>
      </c>
      <c r="F27" s="112">
        <v>190497</v>
      </c>
      <c r="G27" s="110">
        <v>1423937</v>
      </c>
      <c r="H27" s="446">
        <v>194354</v>
      </c>
      <c r="I27" s="203">
        <v>1449761</v>
      </c>
      <c r="J27" s="446">
        <v>197257</v>
      </c>
      <c r="K27" s="389">
        <f>$I27-'Año 2018'!$I27</f>
        <v>122675</v>
      </c>
      <c r="L27" s="390">
        <f>$J27-'Año 2018'!$J27</f>
        <v>14894</v>
      </c>
      <c r="M27" s="344"/>
      <c r="N27" s="345"/>
    </row>
    <row r="28" spans="1:14" x14ac:dyDescent="0.2">
      <c r="A28" s="125">
        <v>24</v>
      </c>
      <c r="B28" s="348" t="s">
        <v>413</v>
      </c>
      <c r="C28" s="203">
        <v>239743</v>
      </c>
      <c r="D28" s="112">
        <v>8306</v>
      </c>
      <c r="E28" s="203">
        <v>243755</v>
      </c>
      <c r="F28" s="112">
        <v>8465</v>
      </c>
      <c r="G28" s="110">
        <v>247569</v>
      </c>
      <c r="H28" s="446">
        <v>8593</v>
      </c>
      <c r="I28" s="203">
        <v>251216</v>
      </c>
      <c r="J28" s="446">
        <v>8725</v>
      </c>
      <c r="K28" s="389">
        <f>$I28-'Año 2018'!$I28</f>
        <v>15397</v>
      </c>
      <c r="L28" s="390">
        <f>$J28-'Año 2018'!$J28</f>
        <v>593</v>
      </c>
      <c r="M28" s="344"/>
      <c r="N28" s="345"/>
    </row>
    <row r="29" spans="1:14" x14ac:dyDescent="0.2">
      <c r="A29" s="125">
        <v>25</v>
      </c>
      <c r="B29" s="348" t="s">
        <v>25</v>
      </c>
      <c r="C29" s="203">
        <v>72561</v>
      </c>
      <c r="D29" s="112">
        <v>7551</v>
      </c>
      <c r="E29" s="203">
        <v>74238</v>
      </c>
      <c r="F29" s="112">
        <v>7735</v>
      </c>
      <c r="G29" s="110">
        <v>75774</v>
      </c>
      <c r="H29" s="446">
        <v>7896</v>
      </c>
      <c r="I29" s="203">
        <v>77295</v>
      </c>
      <c r="J29" s="446">
        <v>8012</v>
      </c>
      <c r="K29" s="389">
        <f>$I29-'Año 2018'!$I29</f>
        <v>6469</v>
      </c>
      <c r="L29" s="390">
        <f>$J29-'Año 2018'!$J29</f>
        <v>622</v>
      </c>
      <c r="M29" s="344"/>
      <c r="N29" s="345"/>
    </row>
    <row r="30" spans="1:14" ht="25.5" x14ac:dyDescent="0.2">
      <c r="A30" s="125">
        <v>26</v>
      </c>
      <c r="B30" s="348" t="s">
        <v>170</v>
      </c>
      <c r="C30" s="110">
        <v>270298</v>
      </c>
      <c r="D30" s="112">
        <v>23468</v>
      </c>
      <c r="E30" s="203">
        <v>276317</v>
      </c>
      <c r="F30" s="112">
        <v>24176</v>
      </c>
      <c r="G30" s="110">
        <v>282636</v>
      </c>
      <c r="H30" s="446">
        <v>24859</v>
      </c>
      <c r="I30" s="110">
        <v>288185</v>
      </c>
      <c r="J30" s="446">
        <v>25466</v>
      </c>
      <c r="K30" s="389">
        <f>$I30-'Año 2018'!$I30</f>
        <v>23788</v>
      </c>
      <c r="L30" s="390">
        <f>$J30-'Año 2018'!$J30</f>
        <v>2544</v>
      </c>
      <c r="M30" s="344"/>
      <c r="N30" s="345"/>
    </row>
    <row r="31" spans="1:14" x14ac:dyDescent="0.2">
      <c r="A31" s="125">
        <v>27</v>
      </c>
      <c r="B31" s="348" t="s">
        <v>27</v>
      </c>
      <c r="C31" s="203">
        <v>178624</v>
      </c>
      <c r="D31" s="112">
        <v>1904</v>
      </c>
      <c r="E31" s="110">
        <v>182589</v>
      </c>
      <c r="F31" s="112">
        <v>1955</v>
      </c>
      <c r="G31" s="110">
        <v>186489</v>
      </c>
      <c r="H31" s="446">
        <v>2010</v>
      </c>
      <c r="I31" s="203">
        <v>190115</v>
      </c>
      <c r="J31" s="446">
        <v>2049</v>
      </c>
      <c r="K31" s="389">
        <f>$I31-'Año 2018'!$I31</f>
        <v>15655</v>
      </c>
      <c r="L31" s="390">
        <f>$J31-'Año 2018'!$J31</f>
        <v>184</v>
      </c>
      <c r="M31" s="344"/>
      <c r="N31" s="345"/>
    </row>
    <row r="32" spans="1:14" x14ac:dyDescent="0.2">
      <c r="A32" s="125">
        <v>28</v>
      </c>
      <c r="B32" s="348" t="s">
        <v>28</v>
      </c>
      <c r="C32" s="203">
        <v>51280</v>
      </c>
      <c r="D32" s="112">
        <v>7191</v>
      </c>
      <c r="E32" s="203">
        <v>52476</v>
      </c>
      <c r="F32" s="112">
        <v>7384</v>
      </c>
      <c r="G32" s="110">
        <v>53878</v>
      </c>
      <c r="H32" s="446">
        <v>7587</v>
      </c>
      <c r="I32" s="203">
        <v>55273</v>
      </c>
      <c r="J32" s="446">
        <v>7699</v>
      </c>
      <c r="K32" s="389">
        <f>$I32-'Año 2018'!$I32</f>
        <v>5263</v>
      </c>
      <c r="L32" s="390">
        <f>$J32-'Año 2018'!$J32</f>
        <v>679</v>
      </c>
      <c r="M32" s="344"/>
      <c r="N32" s="345"/>
    </row>
    <row r="33" spans="1:14" x14ac:dyDescent="0.2">
      <c r="A33" s="125">
        <v>29</v>
      </c>
      <c r="B33" s="348" t="s">
        <v>29</v>
      </c>
      <c r="C33" s="203">
        <v>1984555</v>
      </c>
      <c r="D33" s="112">
        <v>30064</v>
      </c>
      <c r="E33" s="203">
        <v>2044362</v>
      </c>
      <c r="F33" s="112">
        <v>31755</v>
      </c>
      <c r="G33" s="110">
        <v>2102740</v>
      </c>
      <c r="H33" s="446">
        <v>33428</v>
      </c>
      <c r="I33" s="203">
        <v>2153611</v>
      </c>
      <c r="J33" s="446">
        <v>34809</v>
      </c>
      <c r="K33" s="389">
        <f>$I33-'Año 2018'!$I33</f>
        <v>230986</v>
      </c>
      <c r="L33" s="390">
        <f>$J33-'Año 2018'!$J33</f>
        <v>6187</v>
      </c>
      <c r="M33" s="344"/>
      <c r="N33" s="345"/>
    </row>
    <row r="34" spans="1:14" x14ac:dyDescent="0.2">
      <c r="A34" s="125">
        <v>30</v>
      </c>
      <c r="B34" s="348" t="s">
        <v>30</v>
      </c>
      <c r="C34" s="203">
        <v>115325</v>
      </c>
      <c r="D34" s="112">
        <v>6766</v>
      </c>
      <c r="E34" s="203">
        <v>117521</v>
      </c>
      <c r="F34" s="112">
        <v>6925</v>
      </c>
      <c r="G34" s="110">
        <v>119692</v>
      </c>
      <c r="H34" s="446">
        <v>7065</v>
      </c>
      <c r="I34" s="203">
        <v>121530</v>
      </c>
      <c r="J34" s="446">
        <v>7173</v>
      </c>
      <c r="K34" s="389">
        <f>$I34-'Año 2018'!$I34</f>
        <v>8503</v>
      </c>
      <c r="L34" s="390">
        <f>$J34-'Año 2018'!$J34</f>
        <v>581</v>
      </c>
      <c r="M34" s="344"/>
      <c r="N34" s="345"/>
    </row>
    <row r="35" spans="1:14" x14ac:dyDescent="0.2">
      <c r="A35" s="125">
        <v>31</v>
      </c>
      <c r="B35" s="348" t="s">
        <v>31</v>
      </c>
      <c r="C35" s="203">
        <v>343638</v>
      </c>
      <c r="D35" s="112">
        <v>7258</v>
      </c>
      <c r="E35" s="203">
        <v>349487</v>
      </c>
      <c r="F35" s="112">
        <v>7429</v>
      </c>
      <c r="G35" s="110">
        <v>355760</v>
      </c>
      <c r="H35" s="446">
        <v>7573</v>
      </c>
      <c r="I35" s="203">
        <v>361523</v>
      </c>
      <c r="J35" s="446">
        <v>7704</v>
      </c>
      <c r="K35" s="389">
        <f>$I35-'Año 2018'!$I35</f>
        <v>24416</v>
      </c>
      <c r="L35" s="390">
        <f>$J35-'Año 2018'!$J35</f>
        <v>622</v>
      </c>
      <c r="M35" s="344"/>
      <c r="N35" s="345"/>
    </row>
    <row r="36" spans="1:14" x14ac:dyDescent="0.2">
      <c r="A36" s="125">
        <v>32</v>
      </c>
      <c r="B36" s="348" t="s">
        <v>32</v>
      </c>
      <c r="C36" s="203">
        <v>28360</v>
      </c>
      <c r="D36" s="112">
        <v>2394</v>
      </c>
      <c r="E36" s="203">
        <v>29064</v>
      </c>
      <c r="F36" s="112">
        <v>2434</v>
      </c>
      <c r="G36" s="110">
        <v>29711</v>
      </c>
      <c r="H36" s="446">
        <v>2489</v>
      </c>
      <c r="I36" s="203">
        <v>30401</v>
      </c>
      <c r="J36" s="446">
        <v>2537</v>
      </c>
      <c r="K36" s="389">
        <f>$I36-'Año 2018'!$I36</f>
        <v>2731</v>
      </c>
      <c r="L36" s="390">
        <f>$J36-'Año 2018'!$J36</f>
        <v>194</v>
      </c>
      <c r="M36" s="344"/>
      <c r="N36" s="345"/>
    </row>
    <row r="37" spans="1:14" x14ac:dyDescent="0.2">
      <c r="A37" s="125">
        <v>33</v>
      </c>
      <c r="B37" s="348" t="s">
        <v>33</v>
      </c>
      <c r="C37" s="203">
        <v>7275</v>
      </c>
      <c r="D37" s="112">
        <v>454</v>
      </c>
      <c r="E37" s="203">
        <v>7477</v>
      </c>
      <c r="F37" s="112">
        <v>464</v>
      </c>
      <c r="G37" s="110">
        <v>7687</v>
      </c>
      <c r="H37" s="446">
        <v>475</v>
      </c>
      <c r="I37" s="203">
        <v>7878</v>
      </c>
      <c r="J37" s="446">
        <v>487</v>
      </c>
      <c r="K37" s="389">
        <f>$I37-'Año 2018'!$I37</f>
        <v>812</v>
      </c>
      <c r="L37" s="390">
        <f>$J37-'Año 2018'!$J37</f>
        <v>38</v>
      </c>
      <c r="M37" s="344"/>
      <c r="N37" s="345"/>
    </row>
    <row r="38" spans="1:14" ht="15.75" customHeight="1" x14ac:dyDescent="0.2">
      <c r="A38" s="125">
        <v>34</v>
      </c>
      <c r="B38" s="348" t="s">
        <v>34</v>
      </c>
      <c r="C38" s="203">
        <v>1190324</v>
      </c>
      <c r="D38" s="112">
        <v>274191</v>
      </c>
      <c r="E38" s="203">
        <v>1204408</v>
      </c>
      <c r="F38" s="112">
        <v>280240</v>
      </c>
      <c r="G38" s="110">
        <v>1217705</v>
      </c>
      <c r="H38" s="446">
        <v>285672</v>
      </c>
      <c r="I38" s="203">
        <v>1229020</v>
      </c>
      <c r="J38" s="446">
        <v>290603</v>
      </c>
      <c r="K38" s="389">
        <f>$I38-'Año 2018'!$I38</f>
        <v>51758</v>
      </c>
      <c r="L38" s="390">
        <f>$J38-'Año 2018'!$J38</f>
        <v>21048</v>
      </c>
      <c r="M38" s="344"/>
      <c r="N38" s="345"/>
    </row>
    <row r="39" spans="1:14" ht="25.5" customHeight="1" x14ac:dyDescent="0.2">
      <c r="A39" s="125">
        <v>35</v>
      </c>
      <c r="B39" s="348" t="s">
        <v>35</v>
      </c>
      <c r="C39" s="110">
        <v>104881</v>
      </c>
      <c r="D39" s="112">
        <v>13344</v>
      </c>
      <c r="E39" s="203">
        <v>109366</v>
      </c>
      <c r="F39" s="112">
        <v>14162</v>
      </c>
      <c r="G39" s="110">
        <v>113798</v>
      </c>
      <c r="H39" s="446">
        <v>14949</v>
      </c>
      <c r="I39" s="110">
        <v>118078</v>
      </c>
      <c r="J39" s="446">
        <v>15359</v>
      </c>
      <c r="K39" s="389">
        <f>$I39-'Año 2018'!$I39</f>
        <v>17025</v>
      </c>
      <c r="L39" s="390">
        <f>$J39-'Año 2018'!$J39</f>
        <v>2588</v>
      </c>
      <c r="M39" s="344"/>
      <c r="N39" s="345"/>
    </row>
    <row r="40" spans="1:14" x14ac:dyDescent="0.2">
      <c r="A40" s="125">
        <v>36</v>
      </c>
      <c r="B40" s="348" t="s">
        <v>36</v>
      </c>
      <c r="C40" s="203">
        <v>648603</v>
      </c>
      <c r="D40" s="112">
        <v>2933</v>
      </c>
      <c r="E40" s="110">
        <v>665383</v>
      </c>
      <c r="F40" s="112">
        <v>3042</v>
      </c>
      <c r="G40" s="110">
        <v>681647</v>
      </c>
      <c r="H40" s="446">
        <v>3152</v>
      </c>
      <c r="I40" s="203">
        <v>697013</v>
      </c>
      <c r="J40" s="446">
        <v>3241</v>
      </c>
      <c r="K40" s="389">
        <f>$I40-'Año 2018'!$I40</f>
        <v>65661</v>
      </c>
      <c r="L40" s="390">
        <f>$J40-'Año 2018'!$J40</f>
        <v>403</v>
      </c>
      <c r="M40" s="344"/>
      <c r="N40" s="345"/>
    </row>
    <row r="41" spans="1:14" ht="12.75" customHeight="1" x14ac:dyDescent="0.2">
      <c r="A41" s="125">
        <v>37</v>
      </c>
      <c r="B41" s="348" t="s">
        <v>37</v>
      </c>
      <c r="C41" s="110">
        <v>295491</v>
      </c>
      <c r="D41" s="112">
        <v>12188</v>
      </c>
      <c r="E41" s="203">
        <v>303613</v>
      </c>
      <c r="F41" s="112">
        <v>12610</v>
      </c>
      <c r="G41" s="110">
        <v>312289</v>
      </c>
      <c r="H41" s="446">
        <v>13032</v>
      </c>
      <c r="I41" s="110">
        <v>320745</v>
      </c>
      <c r="J41" s="446">
        <v>13377</v>
      </c>
      <c r="K41" s="389">
        <f>$I41-'Año 2018'!$I41</f>
        <v>33076</v>
      </c>
      <c r="L41" s="390">
        <f>$J41-'Año 2018'!$J41</f>
        <v>1548</v>
      </c>
      <c r="M41" s="344"/>
      <c r="N41" s="345"/>
    </row>
    <row r="42" spans="1:14" s="150" customFormat="1" ht="25.5" x14ac:dyDescent="0.2">
      <c r="A42" s="125">
        <v>38</v>
      </c>
      <c r="B42" s="348" t="s">
        <v>38</v>
      </c>
      <c r="C42" s="110">
        <v>266893</v>
      </c>
      <c r="D42" s="112">
        <v>11473</v>
      </c>
      <c r="E42" s="110">
        <v>271866</v>
      </c>
      <c r="F42" s="112">
        <v>11794</v>
      </c>
      <c r="G42" s="110">
        <v>277277</v>
      </c>
      <c r="H42" s="446">
        <v>12167</v>
      </c>
      <c r="I42" s="110">
        <v>280981</v>
      </c>
      <c r="J42" s="446">
        <v>12379</v>
      </c>
      <c r="K42" s="389">
        <f>$I42-'Año 2018'!$I42</f>
        <v>18742</v>
      </c>
      <c r="L42" s="390">
        <f>$J42-'Año 2018'!$J42</f>
        <v>1157</v>
      </c>
      <c r="M42" s="344"/>
      <c r="N42" s="345"/>
    </row>
    <row r="43" spans="1:14" x14ac:dyDescent="0.2">
      <c r="A43" s="125">
        <v>39</v>
      </c>
      <c r="B43" s="348" t="s">
        <v>39</v>
      </c>
      <c r="C43" s="203">
        <v>355600</v>
      </c>
      <c r="D43" s="112">
        <v>73587</v>
      </c>
      <c r="E43" s="110">
        <v>364333</v>
      </c>
      <c r="F43" s="112">
        <v>76552</v>
      </c>
      <c r="G43" s="110">
        <v>374071</v>
      </c>
      <c r="H43" s="446">
        <v>79513</v>
      </c>
      <c r="I43" s="203">
        <v>381016</v>
      </c>
      <c r="J43" s="446">
        <v>81542</v>
      </c>
      <c r="K43" s="389">
        <f>$I43-'Año 2018'!$I43</f>
        <v>30948</v>
      </c>
      <c r="L43" s="390">
        <f>$J43-'Año 2018'!$J43</f>
        <v>9592</v>
      </c>
      <c r="M43" s="344"/>
      <c r="N43" s="345"/>
    </row>
    <row r="44" spans="1:14" x14ac:dyDescent="0.2">
      <c r="A44" s="125">
        <v>40</v>
      </c>
      <c r="B44" s="348" t="s">
        <v>40</v>
      </c>
      <c r="C44" s="203">
        <v>30562</v>
      </c>
      <c r="D44" s="112">
        <v>3708</v>
      </c>
      <c r="E44" s="203">
        <v>31130</v>
      </c>
      <c r="F44" s="112">
        <v>3773</v>
      </c>
      <c r="G44" s="110">
        <v>31711</v>
      </c>
      <c r="H44" s="446">
        <v>3851</v>
      </c>
      <c r="I44" s="203">
        <v>32323</v>
      </c>
      <c r="J44" s="446">
        <v>3900</v>
      </c>
      <c r="K44" s="389">
        <f>$I44-'Año 2018'!$I44</f>
        <v>2389</v>
      </c>
      <c r="L44" s="390">
        <f>$J44-'Año 2018'!$J44</f>
        <v>260</v>
      </c>
      <c r="M44" s="344"/>
      <c r="N44" s="345"/>
    </row>
    <row r="45" spans="1:14" ht="25.5" x14ac:dyDescent="0.2">
      <c r="A45" s="125">
        <v>41</v>
      </c>
      <c r="B45" s="348" t="s">
        <v>41</v>
      </c>
      <c r="C45" s="110">
        <v>699489</v>
      </c>
      <c r="D45" s="112">
        <v>26478</v>
      </c>
      <c r="E45" s="203">
        <v>718759</v>
      </c>
      <c r="F45" s="112">
        <v>27373</v>
      </c>
      <c r="G45" s="110">
        <v>736823</v>
      </c>
      <c r="H45" s="446">
        <v>28279</v>
      </c>
      <c r="I45" s="110">
        <v>752021</v>
      </c>
      <c r="J45" s="446">
        <v>28850</v>
      </c>
      <c r="K45" s="389">
        <f>$I45-'Año 2018'!$I45</f>
        <v>72598</v>
      </c>
      <c r="L45" s="390">
        <f>$J45-'Año 2018'!$J45</f>
        <v>3230</v>
      </c>
      <c r="M45" s="344"/>
      <c r="N45" s="345"/>
    </row>
    <row r="46" spans="1:14" ht="25.5" x14ac:dyDescent="0.2">
      <c r="A46" s="125">
        <v>42</v>
      </c>
      <c r="B46" s="348" t="s">
        <v>42</v>
      </c>
      <c r="C46" s="110">
        <v>9244</v>
      </c>
      <c r="D46" s="112">
        <v>980</v>
      </c>
      <c r="E46" s="110">
        <v>9578</v>
      </c>
      <c r="F46" s="112">
        <v>995</v>
      </c>
      <c r="G46" s="110">
        <v>9896</v>
      </c>
      <c r="H46" s="446">
        <v>1015</v>
      </c>
      <c r="I46" s="110">
        <v>10246</v>
      </c>
      <c r="J46" s="446">
        <v>1044</v>
      </c>
      <c r="K46" s="389">
        <f>$I46-'Año 2018'!$I46</f>
        <v>1335</v>
      </c>
      <c r="L46" s="390">
        <f>$J46-'Año 2018'!$J46</f>
        <v>82</v>
      </c>
      <c r="M46" s="344"/>
      <c r="N46" s="345"/>
    </row>
    <row r="47" spans="1:14" ht="25.5" x14ac:dyDescent="0.2">
      <c r="A47" s="125">
        <v>43</v>
      </c>
      <c r="B47" s="348" t="s">
        <v>169</v>
      </c>
      <c r="C47" s="110">
        <v>15475</v>
      </c>
      <c r="D47" s="112">
        <v>3007</v>
      </c>
      <c r="E47" s="110">
        <v>15966</v>
      </c>
      <c r="F47" s="112">
        <v>3118</v>
      </c>
      <c r="G47" s="110">
        <v>16450</v>
      </c>
      <c r="H47" s="446">
        <v>3234</v>
      </c>
      <c r="I47" s="110">
        <v>16927</v>
      </c>
      <c r="J47" s="446">
        <v>3334</v>
      </c>
      <c r="K47" s="389">
        <f>$I47-'Año 2018'!$I47</f>
        <v>1879</v>
      </c>
      <c r="L47" s="390">
        <f>$J47-'Año 2018'!$J47</f>
        <v>434</v>
      </c>
      <c r="M47" s="344"/>
      <c r="N47" s="345"/>
    </row>
    <row r="48" spans="1:14" x14ac:dyDescent="0.2">
      <c r="A48" s="125">
        <v>44</v>
      </c>
      <c r="B48" s="348" t="s">
        <v>172</v>
      </c>
      <c r="C48" s="203">
        <v>32560</v>
      </c>
      <c r="D48" s="112">
        <v>15515</v>
      </c>
      <c r="E48" s="110">
        <v>33296</v>
      </c>
      <c r="F48" s="112">
        <v>15881</v>
      </c>
      <c r="G48" s="110">
        <v>33989</v>
      </c>
      <c r="H48" s="446">
        <v>16190</v>
      </c>
      <c r="I48" s="203">
        <v>34623</v>
      </c>
      <c r="J48" s="446">
        <v>16447</v>
      </c>
      <c r="K48" s="389">
        <f>$I48-'Año 2018'!$I48</f>
        <v>2702</v>
      </c>
      <c r="L48" s="390">
        <f>$J48-'Año 2018'!$J48</f>
        <v>1221</v>
      </c>
      <c r="M48" s="344"/>
      <c r="N48" s="345"/>
    </row>
    <row r="49" spans="1:14" x14ac:dyDescent="0.2">
      <c r="A49" s="125">
        <v>45</v>
      </c>
      <c r="B49" s="348" t="s">
        <v>43</v>
      </c>
      <c r="C49" s="203">
        <v>11643</v>
      </c>
      <c r="D49" s="112">
        <v>1699</v>
      </c>
      <c r="E49" s="203">
        <v>11950</v>
      </c>
      <c r="F49" s="112">
        <v>1756</v>
      </c>
      <c r="G49" s="110">
        <v>12261</v>
      </c>
      <c r="H49" s="446">
        <v>1829</v>
      </c>
      <c r="I49" s="203">
        <v>12575</v>
      </c>
      <c r="J49" s="446">
        <v>1858</v>
      </c>
      <c r="K49" s="389">
        <f>$I49-'Año 2018'!$I49</f>
        <v>1283</v>
      </c>
      <c r="L49" s="390">
        <f>$J49-'Año 2018'!$J49</f>
        <v>212</v>
      </c>
      <c r="M49" s="344"/>
      <c r="N49" s="345"/>
    </row>
    <row r="50" spans="1:14" x14ac:dyDescent="0.2">
      <c r="A50" s="125">
        <v>46</v>
      </c>
      <c r="B50" s="348" t="s">
        <v>44</v>
      </c>
      <c r="C50" s="203">
        <v>4530203</v>
      </c>
      <c r="D50" s="112">
        <v>74110</v>
      </c>
      <c r="E50" s="203">
        <v>4604268</v>
      </c>
      <c r="F50" s="112">
        <v>74578</v>
      </c>
      <c r="G50" s="110">
        <v>4672764</v>
      </c>
      <c r="H50" s="446">
        <v>75028</v>
      </c>
      <c r="I50" s="203">
        <v>4736732</v>
      </c>
      <c r="J50" s="446">
        <v>75408</v>
      </c>
      <c r="K50" s="389">
        <f>$I50-'Año 2018'!$I50</f>
        <v>277088</v>
      </c>
      <c r="L50" s="390">
        <f>$J50-'Año 2018'!$J50</f>
        <v>1767</v>
      </c>
      <c r="M50" s="344"/>
      <c r="N50" s="345"/>
    </row>
    <row r="51" spans="1:14" x14ac:dyDescent="0.2">
      <c r="A51" s="125">
        <v>47</v>
      </c>
      <c r="B51" s="348" t="s">
        <v>45</v>
      </c>
      <c r="C51" s="203">
        <v>418243</v>
      </c>
      <c r="D51" s="112">
        <v>21002</v>
      </c>
      <c r="E51" s="203">
        <v>430711</v>
      </c>
      <c r="F51" s="112">
        <v>21896</v>
      </c>
      <c r="G51" s="110">
        <v>442800</v>
      </c>
      <c r="H51" s="446">
        <v>22848</v>
      </c>
      <c r="I51" s="203">
        <v>452818</v>
      </c>
      <c r="J51" s="446">
        <v>23548</v>
      </c>
      <c r="K51" s="389">
        <f>$I51-'Año 2018'!$I51</f>
        <v>44889</v>
      </c>
      <c r="L51" s="390">
        <f>$J51-'Año 2018'!$J51</f>
        <v>3416</v>
      </c>
      <c r="M51" s="344"/>
      <c r="N51" s="345"/>
    </row>
    <row r="52" spans="1:14" x14ac:dyDescent="0.2">
      <c r="A52" s="125">
        <v>48</v>
      </c>
      <c r="B52" s="348" t="s">
        <v>46</v>
      </c>
      <c r="C52" s="203">
        <v>18349</v>
      </c>
      <c r="D52" s="112">
        <v>1272</v>
      </c>
      <c r="E52" s="203">
        <v>18748</v>
      </c>
      <c r="F52" s="112">
        <v>1300</v>
      </c>
      <c r="G52" s="110">
        <v>19269</v>
      </c>
      <c r="H52" s="446">
        <v>1333</v>
      </c>
      <c r="I52" s="203">
        <v>19811</v>
      </c>
      <c r="J52" s="446">
        <v>1359</v>
      </c>
      <c r="K52" s="389">
        <f>$I52-'Año 2018'!$I52</f>
        <v>1965</v>
      </c>
      <c r="L52" s="390">
        <f>$J52-'Año 2018'!$J52</f>
        <v>123</v>
      </c>
      <c r="M52" s="344"/>
      <c r="N52" s="345"/>
    </row>
    <row r="53" spans="1:14" ht="16.5" customHeight="1" x14ac:dyDescent="0.2">
      <c r="A53" s="125">
        <v>49</v>
      </c>
      <c r="B53" s="348" t="s">
        <v>47</v>
      </c>
      <c r="C53" s="110">
        <v>163626</v>
      </c>
      <c r="D53" s="112">
        <v>2517</v>
      </c>
      <c r="E53" s="203">
        <v>167777</v>
      </c>
      <c r="F53" s="112">
        <v>2550</v>
      </c>
      <c r="G53" s="110">
        <v>172392</v>
      </c>
      <c r="H53" s="446">
        <v>2624</v>
      </c>
      <c r="I53" s="110">
        <v>177734</v>
      </c>
      <c r="J53" s="446">
        <v>2677</v>
      </c>
      <c r="K53" s="389">
        <f>$I53-'Año 2018'!$I53</f>
        <v>19175</v>
      </c>
      <c r="L53" s="390">
        <f>$J53-'Año 2018'!$J53</f>
        <v>234</v>
      </c>
      <c r="M53" s="344"/>
      <c r="N53" s="345"/>
    </row>
    <row r="54" spans="1:14" x14ac:dyDescent="0.2">
      <c r="A54" s="125">
        <v>50</v>
      </c>
      <c r="B54" s="348" t="s">
        <v>48</v>
      </c>
      <c r="C54" s="203">
        <v>196972</v>
      </c>
      <c r="D54" s="112">
        <v>1162</v>
      </c>
      <c r="E54" s="110">
        <v>200719</v>
      </c>
      <c r="F54" s="112">
        <v>1198</v>
      </c>
      <c r="G54" s="110">
        <v>204089</v>
      </c>
      <c r="H54" s="446">
        <v>1226</v>
      </c>
      <c r="I54" s="203">
        <v>208228</v>
      </c>
      <c r="J54" s="446">
        <v>1283</v>
      </c>
      <c r="K54" s="389">
        <f>$I54-'Año 2018'!$I54</f>
        <v>14694</v>
      </c>
      <c r="L54" s="390">
        <f>$J54-'Año 2018'!$J54</f>
        <v>155</v>
      </c>
      <c r="M54" s="344"/>
      <c r="N54" s="345"/>
    </row>
    <row r="55" spans="1:14" x14ac:dyDescent="0.2">
      <c r="A55" s="125">
        <v>51</v>
      </c>
      <c r="B55" s="348" t="s">
        <v>171</v>
      </c>
      <c r="C55" s="203">
        <v>678</v>
      </c>
      <c r="D55" s="112">
        <v>152</v>
      </c>
      <c r="E55" s="203">
        <v>691</v>
      </c>
      <c r="F55" s="112">
        <v>152</v>
      </c>
      <c r="G55" s="110">
        <v>708</v>
      </c>
      <c r="H55" s="446">
        <v>152</v>
      </c>
      <c r="I55" s="203">
        <v>721</v>
      </c>
      <c r="J55" s="446">
        <v>157</v>
      </c>
      <c r="K55" s="389">
        <f>$I55-'Año 2018'!$I55</f>
        <v>54</v>
      </c>
      <c r="L55" s="390">
        <f>$J55-'Año 2018'!$J55</f>
        <v>6</v>
      </c>
      <c r="M55" s="344"/>
      <c r="N55" s="345"/>
    </row>
    <row r="56" spans="1:14" x14ac:dyDescent="0.2">
      <c r="A56" s="125">
        <v>52</v>
      </c>
      <c r="B56" s="348" t="s">
        <v>49</v>
      </c>
      <c r="C56" s="203">
        <v>61422</v>
      </c>
      <c r="D56" s="112">
        <v>12909</v>
      </c>
      <c r="E56" s="203">
        <v>62624</v>
      </c>
      <c r="F56" s="112">
        <v>13209</v>
      </c>
      <c r="G56" s="110">
        <v>63768</v>
      </c>
      <c r="H56" s="446">
        <v>13494</v>
      </c>
      <c r="I56" s="203">
        <v>64891</v>
      </c>
      <c r="J56" s="446">
        <v>13688</v>
      </c>
      <c r="K56" s="389">
        <f>$I56-'Año 2018'!$I56</f>
        <v>4650</v>
      </c>
      <c r="L56" s="390">
        <f>$J56-'Año 2018'!$J56</f>
        <v>1059</v>
      </c>
      <c r="M56" s="344"/>
      <c r="N56" s="345"/>
    </row>
    <row r="57" spans="1:14" ht="25.5" x14ac:dyDescent="0.2">
      <c r="A57" s="125">
        <v>53</v>
      </c>
      <c r="B57" s="348" t="s">
        <v>50</v>
      </c>
      <c r="C57" s="110">
        <v>22376</v>
      </c>
      <c r="D57" s="112">
        <v>1250</v>
      </c>
      <c r="E57" s="203">
        <v>22667</v>
      </c>
      <c r="F57" s="112">
        <v>1291</v>
      </c>
      <c r="G57" s="110">
        <v>22967</v>
      </c>
      <c r="H57" s="446">
        <v>1324</v>
      </c>
      <c r="I57" s="110">
        <v>23237</v>
      </c>
      <c r="J57" s="446">
        <v>1352</v>
      </c>
      <c r="K57" s="389">
        <f>$I57-'Año 2018'!$I57</f>
        <v>1096</v>
      </c>
      <c r="L57" s="390">
        <f>$J57-'Año 2018'!$J57</f>
        <v>123</v>
      </c>
      <c r="M57" s="344"/>
      <c r="N57" s="345"/>
    </row>
    <row r="58" spans="1:14" x14ac:dyDescent="0.2">
      <c r="A58" s="125">
        <v>54</v>
      </c>
      <c r="B58" s="348" t="s">
        <v>51</v>
      </c>
      <c r="C58" s="203">
        <v>715471</v>
      </c>
      <c r="D58" s="112">
        <v>1783</v>
      </c>
      <c r="E58" s="110">
        <v>731362</v>
      </c>
      <c r="F58" s="112">
        <v>1801</v>
      </c>
      <c r="G58" s="110">
        <v>745742</v>
      </c>
      <c r="H58" s="446">
        <v>1814</v>
      </c>
      <c r="I58" s="203">
        <v>759465</v>
      </c>
      <c r="J58" s="446">
        <v>1829</v>
      </c>
      <c r="K58" s="389">
        <f>$I58-'Año 2018'!$I58</f>
        <v>59820</v>
      </c>
      <c r="L58" s="390">
        <f>$J58-'Año 2018'!$J58</f>
        <v>66</v>
      </c>
      <c r="M58" s="344"/>
      <c r="N58" s="345"/>
    </row>
    <row r="59" spans="1:14" x14ac:dyDescent="0.2">
      <c r="A59" s="125">
        <v>55</v>
      </c>
      <c r="B59" s="348" t="s">
        <v>52</v>
      </c>
      <c r="C59" s="203">
        <v>10058</v>
      </c>
      <c r="D59" s="112">
        <v>712</v>
      </c>
      <c r="E59" s="203">
        <v>10296</v>
      </c>
      <c r="F59" s="112">
        <v>729</v>
      </c>
      <c r="G59" s="110">
        <v>10562</v>
      </c>
      <c r="H59" s="446">
        <v>746</v>
      </c>
      <c r="I59" s="203">
        <v>10887</v>
      </c>
      <c r="J59" s="446">
        <v>770</v>
      </c>
      <c r="K59" s="389">
        <f>$I59-'Año 2018'!$I59</f>
        <v>1081</v>
      </c>
      <c r="L59" s="390">
        <f>$J59-'Año 2018'!$J59</f>
        <v>77</v>
      </c>
      <c r="M59" s="344"/>
      <c r="N59" s="345"/>
    </row>
    <row r="60" spans="1:14" ht="29.25" customHeight="1" x14ac:dyDescent="0.2">
      <c r="A60" s="125">
        <v>56</v>
      </c>
      <c r="B60" s="348" t="s">
        <v>53</v>
      </c>
      <c r="C60" s="110">
        <v>315431</v>
      </c>
      <c r="D60" s="112">
        <v>17143</v>
      </c>
      <c r="E60" s="203">
        <v>325462</v>
      </c>
      <c r="F60" s="112">
        <v>17621</v>
      </c>
      <c r="G60" s="110">
        <v>335733</v>
      </c>
      <c r="H60" s="446">
        <v>18100</v>
      </c>
      <c r="I60" s="110">
        <v>344711</v>
      </c>
      <c r="J60" s="446">
        <v>18416</v>
      </c>
      <c r="K60" s="389">
        <f>$I60-'Año 2018'!$I60</f>
        <v>37169</v>
      </c>
      <c r="L60" s="390">
        <f>$J60-'Año 2018'!$J60</f>
        <v>1692</v>
      </c>
      <c r="M60" s="344"/>
      <c r="N60" s="345"/>
    </row>
    <row r="61" spans="1:14" ht="17.25" customHeight="1" x14ac:dyDescent="0.2">
      <c r="A61" s="125">
        <v>57</v>
      </c>
      <c r="B61" s="348" t="s">
        <v>415</v>
      </c>
      <c r="C61" s="218">
        <v>23103</v>
      </c>
      <c r="D61" s="216">
        <v>1367</v>
      </c>
      <c r="E61" s="110">
        <v>23503</v>
      </c>
      <c r="F61" s="216">
        <v>1378</v>
      </c>
      <c r="G61" s="218">
        <v>23993</v>
      </c>
      <c r="H61" s="447">
        <v>1384</v>
      </c>
      <c r="I61" s="218">
        <v>24406</v>
      </c>
      <c r="J61" s="447">
        <v>1388</v>
      </c>
      <c r="K61" s="389">
        <f>$I61-'Año 2018'!$I61</f>
        <v>1742</v>
      </c>
      <c r="L61" s="390">
        <f>$J61-'Año 2018'!$J61</f>
        <v>37</v>
      </c>
      <c r="M61" s="344"/>
      <c r="N61" s="345"/>
    </row>
    <row r="62" spans="1:14" ht="17.25" customHeight="1" x14ac:dyDescent="0.2">
      <c r="A62" s="125">
        <v>58</v>
      </c>
      <c r="B62" s="348" t="s">
        <v>416</v>
      </c>
      <c r="C62" s="218">
        <v>8501</v>
      </c>
      <c r="D62" s="216">
        <v>1360</v>
      </c>
      <c r="E62" s="218">
        <v>8686</v>
      </c>
      <c r="F62" s="216">
        <v>1395</v>
      </c>
      <c r="G62" s="218">
        <v>8840</v>
      </c>
      <c r="H62" s="447">
        <v>1435</v>
      </c>
      <c r="I62" s="218">
        <v>9012</v>
      </c>
      <c r="J62" s="447">
        <v>1450</v>
      </c>
      <c r="K62" s="389">
        <f>$I62-'Año 2018'!$I62</f>
        <v>679</v>
      </c>
      <c r="L62" s="390">
        <f>$J62-'Año 2018'!$J62</f>
        <v>128</v>
      </c>
      <c r="M62" s="344"/>
      <c r="N62" s="345"/>
    </row>
    <row r="63" spans="1:14" ht="17.25" customHeight="1" x14ac:dyDescent="0.2">
      <c r="A63" s="125">
        <v>59</v>
      </c>
      <c r="B63" s="348" t="s">
        <v>417</v>
      </c>
      <c r="C63" s="218">
        <v>20679</v>
      </c>
      <c r="D63" s="216">
        <v>1596</v>
      </c>
      <c r="E63" s="218">
        <v>21001</v>
      </c>
      <c r="F63" s="216">
        <v>1616</v>
      </c>
      <c r="G63" s="218">
        <v>21326</v>
      </c>
      <c r="H63" s="447">
        <v>1626</v>
      </c>
      <c r="I63" s="218">
        <v>21773</v>
      </c>
      <c r="J63" s="447">
        <v>1632</v>
      </c>
      <c r="K63" s="389">
        <f>$I63-'Año 2018'!$I63</f>
        <v>1449</v>
      </c>
      <c r="L63" s="390">
        <f>$J63-'Año 2018'!$J63</f>
        <v>50</v>
      </c>
      <c r="M63" s="344"/>
      <c r="N63" s="345"/>
    </row>
    <row r="64" spans="1:14" ht="17.25" customHeight="1" x14ac:dyDescent="0.2">
      <c r="A64" s="125">
        <v>60</v>
      </c>
      <c r="B64" s="348" t="s">
        <v>283</v>
      </c>
      <c r="C64" s="218">
        <v>53889</v>
      </c>
      <c r="D64" s="216">
        <v>7265</v>
      </c>
      <c r="E64" s="218">
        <v>55494</v>
      </c>
      <c r="F64" s="216">
        <v>7536</v>
      </c>
      <c r="G64" s="218">
        <v>57086</v>
      </c>
      <c r="H64" s="447">
        <v>7801</v>
      </c>
      <c r="I64" s="218">
        <v>58524</v>
      </c>
      <c r="J64" s="447">
        <v>8042</v>
      </c>
      <c r="K64" s="389">
        <f>$I64-'Año 2018'!$I64</f>
        <v>6129</v>
      </c>
      <c r="L64" s="390">
        <f>$J64-'Año 2018'!$J64</f>
        <v>1042</v>
      </c>
      <c r="M64" s="344"/>
      <c r="N64" s="345"/>
    </row>
    <row r="65" spans="1:14" ht="17.25" customHeight="1" x14ac:dyDescent="0.2">
      <c r="A65" s="125">
        <v>61</v>
      </c>
      <c r="B65" s="348" t="s">
        <v>279</v>
      </c>
      <c r="C65" s="218">
        <v>234716</v>
      </c>
      <c r="D65" s="216">
        <v>48517</v>
      </c>
      <c r="E65" s="218">
        <v>242543</v>
      </c>
      <c r="F65" s="216">
        <v>50761</v>
      </c>
      <c r="G65" s="218">
        <v>250281</v>
      </c>
      <c r="H65" s="447">
        <v>52944</v>
      </c>
      <c r="I65" s="218">
        <v>255528</v>
      </c>
      <c r="J65" s="447">
        <v>54747</v>
      </c>
      <c r="K65" s="389">
        <f>$I65-'Año 2018'!$I65</f>
        <v>27635</v>
      </c>
      <c r="L65" s="390">
        <f>$J65-'Año 2018'!$J65</f>
        <v>7891</v>
      </c>
      <c r="M65" s="344"/>
      <c r="N65" s="345"/>
    </row>
    <row r="66" spans="1:14" ht="17.25" customHeight="1" x14ac:dyDescent="0.2">
      <c r="A66" s="125">
        <v>62</v>
      </c>
      <c r="B66" s="348" t="s">
        <v>282</v>
      </c>
      <c r="C66" s="218">
        <v>32838</v>
      </c>
      <c r="D66" s="216">
        <v>4259</v>
      </c>
      <c r="E66" s="218">
        <v>33739</v>
      </c>
      <c r="F66" s="216">
        <v>4389</v>
      </c>
      <c r="G66" s="218">
        <v>34634</v>
      </c>
      <c r="H66" s="447">
        <v>4516</v>
      </c>
      <c r="I66" s="218">
        <v>35394</v>
      </c>
      <c r="J66" s="447">
        <v>4594</v>
      </c>
      <c r="K66" s="389">
        <f>$I66-'Año 2018'!$I66</f>
        <v>3454</v>
      </c>
      <c r="L66" s="390">
        <f>$J66-'Año 2018'!$J66</f>
        <v>438</v>
      </c>
      <c r="M66" s="344"/>
      <c r="N66" s="345"/>
    </row>
    <row r="67" spans="1:14" ht="17.25" customHeight="1" x14ac:dyDescent="0.2">
      <c r="A67" s="125">
        <v>63</v>
      </c>
      <c r="B67" s="348" t="s">
        <v>276</v>
      </c>
      <c r="C67" s="218">
        <v>2070</v>
      </c>
      <c r="D67" s="216">
        <v>714</v>
      </c>
      <c r="E67" s="218">
        <v>2142</v>
      </c>
      <c r="F67" s="216">
        <v>730</v>
      </c>
      <c r="G67" s="218">
        <v>2238</v>
      </c>
      <c r="H67" s="447">
        <v>749</v>
      </c>
      <c r="I67" s="218">
        <v>2303</v>
      </c>
      <c r="J67" s="447">
        <v>767</v>
      </c>
      <c r="K67" s="389">
        <f>$I67-'Año 2018'!$I67</f>
        <v>310</v>
      </c>
      <c r="L67" s="390">
        <f>$J67-'Año 2018'!$J67</f>
        <v>86</v>
      </c>
      <c r="M67" s="344"/>
      <c r="N67" s="345"/>
    </row>
    <row r="68" spans="1:14" ht="17.25" customHeight="1" x14ac:dyDescent="0.2">
      <c r="A68" s="125">
        <v>64</v>
      </c>
      <c r="B68" s="348" t="s">
        <v>285</v>
      </c>
      <c r="C68" s="218">
        <v>273374</v>
      </c>
      <c r="D68" s="216">
        <v>1785</v>
      </c>
      <c r="E68" s="218">
        <v>282427</v>
      </c>
      <c r="F68" s="216">
        <v>1848</v>
      </c>
      <c r="G68" s="218">
        <v>290940</v>
      </c>
      <c r="H68" s="447">
        <v>1924</v>
      </c>
      <c r="I68" s="218">
        <v>297181</v>
      </c>
      <c r="J68" s="447">
        <v>1983</v>
      </c>
      <c r="K68" s="389">
        <f>$I68-'Año 2018'!$I68</f>
        <v>33046</v>
      </c>
      <c r="L68" s="390">
        <f>$J68-'Año 2018'!$J68</f>
        <v>256</v>
      </c>
      <c r="M68" s="344"/>
      <c r="N68" s="345"/>
    </row>
    <row r="69" spans="1:14" ht="17.25" customHeight="1" x14ac:dyDescent="0.2">
      <c r="A69" s="125">
        <v>65</v>
      </c>
      <c r="B69" s="348" t="s">
        <v>286</v>
      </c>
      <c r="C69" s="218">
        <v>829439</v>
      </c>
      <c r="D69" s="216">
        <v>4592</v>
      </c>
      <c r="E69" s="218">
        <v>855789</v>
      </c>
      <c r="F69" s="216">
        <v>4706</v>
      </c>
      <c r="G69" s="218">
        <v>881320</v>
      </c>
      <c r="H69" s="447">
        <v>4887</v>
      </c>
      <c r="I69" s="218">
        <v>904530</v>
      </c>
      <c r="J69" s="447">
        <v>5048</v>
      </c>
      <c r="K69" s="389">
        <f>$I69-'Año 2018'!$I69</f>
        <v>102741</v>
      </c>
      <c r="L69" s="390">
        <f>$J69-'Año 2018'!$J69</f>
        <v>581</v>
      </c>
      <c r="M69" s="344"/>
      <c r="N69" s="345"/>
    </row>
    <row r="70" spans="1:14" ht="17.25" customHeight="1" x14ac:dyDescent="0.2">
      <c r="A70" s="125">
        <v>66</v>
      </c>
      <c r="B70" s="348" t="s">
        <v>284</v>
      </c>
      <c r="C70" s="218">
        <v>1223069</v>
      </c>
      <c r="D70" s="216">
        <v>94093</v>
      </c>
      <c r="E70" s="218">
        <v>1257205</v>
      </c>
      <c r="F70" s="216">
        <v>97008</v>
      </c>
      <c r="G70" s="218">
        <v>1289293</v>
      </c>
      <c r="H70" s="447">
        <v>99831</v>
      </c>
      <c r="I70" s="218">
        <v>1318425</v>
      </c>
      <c r="J70" s="447">
        <v>102329</v>
      </c>
      <c r="K70" s="389">
        <f>$I70-'Año 2018'!$I70</f>
        <v>131015</v>
      </c>
      <c r="L70" s="390">
        <f>$J70-'Año 2018'!$J70</f>
        <v>11273</v>
      </c>
      <c r="M70" s="344"/>
      <c r="N70" s="345"/>
    </row>
    <row r="71" spans="1:14" ht="17.25" customHeight="1" x14ac:dyDescent="0.2">
      <c r="A71" s="125">
        <v>67</v>
      </c>
      <c r="B71" s="348" t="s">
        <v>277</v>
      </c>
      <c r="C71" s="218">
        <v>1878</v>
      </c>
      <c r="D71" s="216">
        <v>1518</v>
      </c>
      <c r="E71" s="218">
        <v>1928</v>
      </c>
      <c r="F71" s="216">
        <v>1551</v>
      </c>
      <c r="G71" s="218">
        <v>1986</v>
      </c>
      <c r="H71" s="447">
        <v>1587</v>
      </c>
      <c r="I71" s="218">
        <v>2042</v>
      </c>
      <c r="J71" s="447">
        <v>1622</v>
      </c>
      <c r="K71" s="389">
        <f>$I71-'Año 2018'!$I71</f>
        <v>213</v>
      </c>
      <c r="L71" s="390">
        <f>$J71-'Año 2018'!$J71</f>
        <v>143</v>
      </c>
      <c r="M71" s="344"/>
      <c r="N71" s="345"/>
    </row>
    <row r="72" spans="1:14" ht="17.25" customHeight="1" x14ac:dyDescent="0.2">
      <c r="A72" s="125">
        <v>68</v>
      </c>
      <c r="B72" s="348" t="s">
        <v>274</v>
      </c>
      <c r="C72" s="218">
        <v>2880</v>
      </c>
      <c r="D72" s="216">
        <v>938</v>
      </c>
      <c r="E72" s="218">
        <v>2969</v>
      </c>
      <c r="F72" s="216">
        <v>961</v>
      </c>
      <c r="G72" s="218">
        <v>3072</v>
      </c>
      <c r="H72" s="447">
        <v>980</v>
      </c>
      <c r="I72" s="218">
        <v>3183</v>
      </c>
      <c r="J72" s="447">
        <v>994</v>
      </c>
      <c r="K72" s="389">
        <f>$I72-'Año 2018'!$I72</f>
        <v>381</v>
      </c>
      <c r="L72" s="390">
        <f>$J72-'Año 2018'!$J72</f>
        <v>77</v>
      </c>
      <c r="M72" s="344"/>
      <c r="N72" s="345"/>
    </row>
    <row r="73" spans="1:14" ht="17.25" customHeight="1" x14ac:dyDescent="0.2">
      <c r="A73" s="125">
        <v>69</v>
      </c>
      <c r="B73" s="348" t="s">
        <v>280</v>
      </c>
      <c r="C73" s="218">
        <v>3192</v>
      </c>
      <c r="D73" s="216">
        <v>699</v>
      </c>
      <c r="E73" s="218">
        <v>3296</v>
      </c>
      <c r="F73" s="216">
        <v>717</v>
      </c>
      <c r="G73" s="218">
        <v>3393</v>
      </c>
      <c r="H73" s="447">
        <v>732</v>
      </c>
      <c r="I73" s="218">
        <v>3495</v>
      </c>
      <c r="J73" s="447">
        <v>746</v>
      </c>
      <c r="K73" s="389">
        <f>$I73-'Año 2018'!$I73</f>
        <v>393</v>
      </c>
      <c r="L73" s="390">
        <f>$J73-'Año 2018'!$J73</f>
        <v>64</v>
      </c>
      <c r="M73" s="344"/>
      <c r="N73" s="345"/>
    </row>
    <row r="74" spans="1:14" ht="17.25" customHeight="1" x14ac:dyDescent="0.2">
      <c r="A74" s="125">
        <v>70</v>
      </c>
      <c r="B74" s="348" t="s">
        <v>351</v>
      </c>
      <c r="C74" s="218">
        <v>35330</v>
      </c>
      <c r="D74" s="216">
        <v>2980</v>
      </c>
      <c r="E74" s="218">
        <v>38892</v>
      </c>
      <c r="F74" s="216">
        <v>3118</v>
      </c>
      <c r="G74" s="218">
        <v>42292</v>
      </c>
      <c r="H74" s="447">
        <v>3273</v>
      </c>
      <c r="I74" s="218">
        <v>45566</v>
      </c>
      <c r="J74" s="447">
        <v>3420</v>
      </c>
      <c r="K74" s="389">
        <f>$I74-'Año 2018'!$I74</f>
        <v>13363</v>
      </c>
      <c r="L74" s="390">
        <f>$J74-'Año 2018'!$J74</f>
        <v>585</v>
      </c>
      <c r="M74" s="344"/>
      <c r="N74" s="345"/>
    </row>
    <row r="75" spans="1:14" ht="17.25" customHeight="1" x14ac:dyDescent="0.2">
      <c r="A75" s="125">
        <v>71</v>
      </c>
      <c r="B75" s="348" t="s">
        <v>352</v>
      </c>
      <c r="C75" s="218">
        <v>6075</v>
      </c>
      <c r="D75" s="216">
        <v>719</v>
      </c>
      <c r="E75" s="218">
        <v>6392</v>
      </c>
      <c r="F75" s="216">
        <v>765</v>
      </c>
      <c r="G75" s="218">
        <v>6680</v>
      </c>
      <c r="H75" s="447">
        <v>795</v>
      </c>
      <c r="I75" s="218">
        <v>6954</v>
      </c>
      <c r="J75" s="447">
        <v>825</v>
      </c>
      <c r="K75" s="389">
        <f>$I75-'Año 2018'!$I75</f>
        <v>1147</v>
      </c>
      <c r="L75" s="390">
        <f>$J75-'Año 2018'!$J75</f>
        <v>140</v>
      </c>
      <c r="M75" s="344"/>
      <c r="N75" s="345"/>
    </row>
    <row r="76" spans="1:14" ht="17.25" customHeight="1" x14ac:dyDescent="0.2">
      <c r="A76" s="125">
        <v>72</v>
      </c>
      <c r="B76" s="348" t="s">
        <v>353</v>
      </c>
      <c r="C76" s="218">
        <v>4817</v>
      </c>
      <c r="D76" s="216">
        <v>960</v>
      </c>
      <c r="E76" s="218">
        <v>5044</v>
      </c>
      <c r="F76" s="216">
        <v>1017</v>
      </c>
      <c r="G76" s="218">
        <v>5283</v>
      </c>
      <c r="H76" s="447">
        <v>1055</v>
      </c>
      <c r="I76" s="218">
        <v>5532</v>
      </c>
      <c r="J76" s="447">
        <v>1083</v>
      </c>
      <c r="K76" s="389">
        <f>$I76-'Año 2018'!$I76</f>
        <v>961</v>
      </c>
      <c r="L76" s="390">
        <f>$J76-'Año 2018'!$J76</f>
        <v>157</v>
      </c>
      <c r="M76" s="344"/>
      <c r="N76" s="345"/>
    </row>
    <row r="77" spans="1:14" ht="17.25" customHeight="1" x14ac:dyDescent="0.2">
      <c r="A77" s="125">
        <v>73</v>
      </c>
      <c r="B77" s="348" t="s">
        <v>354</v>
      </c>
      <c r="C77" s="218">
        <v>435</v>
      </c>
      <c r="D77" s="216">
        <v>62</v>
      </c>
      <c r="E77" s="218">
        <v>455</v>
      </c>
      <c r="F77" s="216">
        <v>67</v>
      </c>
      <c r="G77" s="218">
        <v>478</v>
      </c>
      <c r="H77" s="447">
        <v>69</v>
      </c>
      <c r="I77" s="218">
        <v>508</v>
      </c>
      <c r="J77" s="447">
        <v>74</v>
      </c>
      <c r="K77" s="389">
        <f>$I77-'Año 2018'!$I77</f>
        <v>93</v>
      </c>
      <c r="L77" s="390">
        <f>$J77-'Año 2018'!$J77</f>
        <v>18</v>
      </c>
      <c r="M77" s="344"/>
      <c r="N77" s="345"/>
    </row>
    <row r="78" spans="1:14" ht="28.5" customHeight="1" x14ac:dyDescent="0.2">
      <c r="A78" s="125">
        <v>74</v>
      </c>
      <c r="B78" s="348" t="s">
        <v>355</v>
      </c>
      <c r="C78" s="218">
        <v>6398</v>
      </c>
      <c r="D78" s="216">
        <v>874</v>
      </c>
      <c r="E78" s="218">
        <v>6746</v>
      </c>
      <c r="F78" s="216">
        <v>925</v>
      </c>
      <c r="G78" s="218">
        <v>7079</v>
      </c>
      <c r="H78" s="447">
        <v>967</v>
      </c>
      <c r="I78" s="218">
        <v>7383</v>
      </c>
      <c r="J78" s="447">
        <v>1009</v>
      </c>
      <c r="K78" s="389">
        <f>$I78-'Año 2018'!$I78</f>
        <v>1242</v>
      </c>
      <c r="L78" s="390">
        <f>$J78-'Año 2018'!$J78</f>
        <v>188</v>
      </c>
      <c r="M78" s="344"/>
      <c r="N78" s="345"/>
    </row>
    <row r="79" spans="1:14" ht="17.25" customHeight="1" x14ac:dyDescent="0.2">
      <c r="A79" s="125">
        <v>75</v>
      </c>
      <c r="B79" s="348" t="s">
        <v>356</v>
      </c>
      <c r="C79" s="218">
        <v>20115</v>
      </c>
      <c r="D79" s="216">
        <v>19875</v>
      </c>
      <c r="E79" s="218">
        <v>20746</v>
      </c>
      <c r="F79" s="216">
        <v>20607</v>
      </c>
      <c r="G79" s="218">
        <v>21469</v>
      </c>
      <c r="H79" s="447">
        <v>21346</v>
      </c>
      <c r="I79" s="218">
        <v>22095</v>
      </c>
      <c r="J79" s="447">
        <v>21971</v>
      </c>
      <c r="K79" s="389">
        <f>$I79-'Año 2018'!$I79</f>
        <v>2496</v>
      </c>
      <c r="L79" s="390">
        <f>$J79-'Año 2018'!$J79</f>
        <v>2714</v>
      </c>
      <c r="M79" s="344"/>
      <c r="N79" s="345"/>
    </row>
    <row r="80" spans="1:14" ht="17.25" customHeight="1" x14ac:dyDescent="0.2">
      <c r="A80" s="125">
        <v>76</v>
      </c>
      <c r="B80" s="348" t="s">
        <v>357</v>
      </c>
      <c r="C80" s="218">
        <v>523337</v>
      </c>
      <c r="D80" s="216">
        <v>83862</v>
      </c>
      <c r="E80" s="218">
        <v>542116</v>
      </c>
      <c r="F80" s="216">
        <v>86865</v>
      </c>
      <c r="G80" s="218">
        <v>560481</v>
      </c>
      <c r="H80" s="447">
        <v>90145</v>
      </c>
      <c r="I80" s="218">
        <v>574688</v>
      </c>
      <c r="J80" s="447">
        <v>92191</v>
      </c>
      <c r="K80" s="389">
        <f>$I80-'Año 2018'!$I80</f>
        <v>71118</v>
      </c>
      <c r="L80" s="390">
        <f>$J80-'Año 2018'!$J80</f>
        <v>11480</v>
      </c>
      <c r="M80" s="344"/>
      <c r="N80" s="345"/>
    </row>
    <row r="81" spans="1:16" s="150" customFormat="1" ht="17.25" customHeight="1" x14ac:dyDescent="0.2">
      <c r="A81" s="125">
        <v>77</v>
      </c>
      <c r="B81" s="348" t="s">
        <v>358</v>
      </c>
      <c r="C81" s="218">
        <v>661</v>
      </c>
      <c r="D81" s="216">
        <v>169</v>
      </c>
      <c r="E81" s="218">
        <v>697</v>
      </c>
      <c r="F81" s="216">
        <v>176</v>
      </c>
      <c r="G81" s="218">
        <v>730</v>
      </c>
      <c r="H81" s="447">
        <v>186</v>
      </c>
      <c r="I81" s="218">
        <v>765</v>
      </c>
      <c r="J81" s="447">
        <v>197</v>
      </c>
      <c r="K81" s="389">
        <f>$I81-'Año 2018'!$I81</f>
        <v>141</v>
      </c>
      <c r="L81" s="390">
        <f>$J81-'Año 2018'!$J81</f>
        <v>37</v>
      </c>
      <c r="M81" s="344"/>
      <c r="N81" s="345"/>
    </row>
    <row r="82" spans="1:16" ht="17.25" customHeight="1" x14ac:dyDescent="0.2">
      <c r="A82" s="125">
        <v>78</v>
      </c>
      <c r="B82" s="348" t="s">
        <v>359</v>
      </c>
      <c r="C82" s="218">
        <v>10995</v>
      </c>
      <c r="D82" s="216">
        <v>3160</v>
      </c>
      <c r="E82" s="218">
        <v>11393</v>
      </c>
      <c r="F82" s="216">
        <v>3256</v>
      </c>
      <c r="G82" s="218">
        <v>11803</v>
      </c>
      <c r="H82" s="447">
        <v>3356</v>
      </c>
      <c r="I82" s="218">
        <v>12256</v>
      </c>
      <c r="J82" s="447">
        <v>3464</v>
      </c>
      <c r="K82" s="389">
        <f>$I82-'Año 2018'!$I82</f>
        <v>1635</v>
      </c>
      <c r="L82" s="390">
        <f>$J82-'Año 2018'!$J82</f>
        <v>413</v>
      </c>
      <c r="M82" s="344"/>
      <c r="N82" s="345"/>
    </row>
    <row r="83" spans="1:16" ht="29.25" customHeight="1" x14ac:dyDescent="0.2">
      <c r="A83" s="125">
        <v>79</v>
      </c>
      <c r="B83" s="348" t="s">
        <v>360</v>
      </c>
      <c r="C83" s="218">
        <v>4088</v>
      </c>
      <c r="D83" s="216">
        <v>410</v>
      </c>
      <c r="E83" s="218">
        <v>4236</v>
      </c>
      <c r="F83" s="216">
        <v>432</v>
      </c>
      <c r="G83" s="218">
        <v>4373</v>
      </c>
      <c r="H83" s="447">
        <v>446</v>
      </c>
      <c r="I83" s="218">
        <v>4483</v>
      </c>
      <c r="J83" s="447">
        <v>457</v>
      </c>
      <c r="K83" s="389">
        <f>$I83-'Año 2018'!$I83</f>
        <v>525</v>
      </c>
      <c r="L83" s="390">
        <f>$J83-'Año 2018'!$J83</f>
        <v>66</v>
      </c>
      <c r="M83" s="344"/>
      <c r="N83" s="345"/>
    </row>
    <row r="84" spans="1:16" ht="17.25" customHeight="1" x14ac:dyDescent="0.2">
      <c r="A84" s="125">
        <v>80</v>
      </c>
      <c r="B84" s="348" t="s">
        <v>361</v>
      </c>
      <c r="C84" s="218">
        <v>148244</v>
      </c>
      <c r="D84" s="216">
        <v>29163</v>
      </c>
      <c r="E84" s="218">
        <v>158490</v>
      </c>
      <c r="F84" s="216">
        <v>30966</v>
      </c>
      <c r="G84" s="218">
        <v>169878</v>
      </c>
      <c r="H84" s="447">
        <v>32680</v>
      </c>
      <c r="I84" s="218">
        <v>180102</v>
      </c>
      <c r="J84" s="447">
        <v>34073</v>
      </c>
      <c r="K84" s="389">
        <f>$I84-'Año 2018'!$I84</f>
        <v>41767</v>
      </c>
      <c r="L84" s="390">
        <f>$J84-'Año 2018'!$J84</f>
        <v>6490</v>
      </c>
      <c r="M84" s="344"/>
      <c r="N84" s="345"/>
    </row>
    <row r="85" spans="1:16" ht="17.25" customHeight="1" x14ac:dyDescent="0.2">
      <c r="A85" s="125">
        <v>81</v>
      </c>
      <c r="B85" s="348" t="s">
        <v>484</v>
      </c>
      <c r="C85" s="110"/>
      <c r="D85" s="112"/>
      <c r="E85" s="110"/>
      <c r="F85" s="112"/>
      <c r="G85" s="110"/>
      <c r="H85" s="446"/>
      <c r="I85" s="110">
        <v>1068</v>
      </c>
      <c r="J85" s="446">
        <v>161</v>
      </c>
      <c r="K85" s="389">
        <f>+I85</f>
        <v>1068</v>
      </c>
      <c r="L85" s="390">
        <f>+J85</f>
        <v>161</v>
      </c>
      <c r="M85" s="344"/>
      <c r="N85" s="345"/>
    </row>
    <row r="86" spans="1:16" ht="17.25" customHeight="1" x14ac:dyDescent="0.2">
      <c r="A86" s="125">
        <v>82</v>
      </c>
      <c r="B86" s="348" t="s">
        <v>485</v>
      </c>
      <c r="C86" s="110"/>
      <c r="D86" s="112"/>
      <c r="E86" s="110"/>
      <c r="F86" s="112"/>
      <c r="G86" s="110"/>
      <c r="H86" s="446"/>
      <c r="I86" s="110">
        <v>1612</v>
      </c>
      <c r="J86" s="446">
        <v>390</v>
      </c>
      <c r="K86" s="389">
        <f t="shared" ref="K86:K89" si="0">+I86</f>
        <v>1612</v>
      </c>
      <c r="L86" s="390">
        <f t="shared" ref="L86:L89" si="1">+J86</f>
        <v>390</v>
      </c>
      <c r="M86" s="344"/>
      <c r="N86" s="345"/>
    </row>
    <row r="87" spans="1:16" ht="17.25" customHeight="1" x14ac:dyDescent="0.2">
      <c r="A87" s="125">
        <v>83</v>
      </c>
      <c r="B87" s="348" t="s">
        <v>486</v>
      </c>
      <c r="C87" s="110"/>
      <c r="D87" s="112"/>
      <c r="E87" s="110"/>
      <c r="F87" s="112"/>
      <c r="G87" s="110"/>
      <c r="H87" s="446"/>
      <c r="I87" s="110">
        <v>868</v>
      </c>
      <c r="J87" s="446">
        <v>99</v>
      </c>
      <c r="K87" s="389">
        <f t="shared" si="0"/>
        <v>868</v>
      </c>
      <c r="L87" s="390">
        <f t="shared" si="1"/>
        <v>99</v>
      </c>
      <c r="M87" s="344"/>
      <c r="N87" s="345"/>
    </row>
    <row r="88" spans="1:16" ht="17.25" customHeight="1" x14ac:dyDescent="0.2">
      <c r="A88" s="125">
        <v>84</v>
      </c>
      <c r="B88" s="348" t="s">
        <v>487</v>
      </c>
      <c r="C88" s="110"/>
      <c r="D88" s="112"/>
      <c r="E88" s="110"/>
      <c r="F88" s="112"/>
      <c r="G88" s="110"/>
      <c r="H88" s="446"/>
      <c r="I88" s="110">
        <v>752</v>
      </c>
      <c r="J88" s="446">
        <v>149</v>
      </c>
      <c r="K88" s="389">
        <f t="shared" si="0"/>
        <v>752</v>
      </c>
      <c r="L88" s="390">
        <f t="shared" si="1"/>
        <v>149</v>
      </c>
      <c r="M88" s="344"/>
      <c r="N88" s="345"/>
    </row>
    <row r="89" spans="1:16" ht="17.25" customHeight="1" x14ac:dyDescent="0.2">
      <c r="A89" s="125">
        <v>85</v>
      </c>
      <c r="B89" s="348" t="s">
        <v>488</v>
      </c>
      <c r="C89" s="110"/>
      <c r="D89" s="112"/>
      <c r="E89" s="110"/>
      <c r="F89" s="112"/>
      <c r="G89" s="110"/>
      <c r="H89" s="446"/>
      <c r="I89" s="110">
        <v>3424</v>
      </c>
      <c r="J89" s="446">
        <v>426</v>
      </c>
      <c r="K89" s="389">
        <f t="shared" si="0"/>
        <v>3424</v>
      </c>
      <c r="L89" s="390">
        <f t="shared" si="1"/>
        <v>426</v>
      </c>
      <c r="M89" s="344"/>
      <c r="N89" s="345"/>
    </row>
    <row r="90" spans="1:16" ht="17.25" customHeight="1" thickBot="1" x14ac:dyDescent="0.25">
      <c r="A90" s="213">
        <v>0</v>
      </c>
      <c r="B90" s="448" t="s">
        <v>159</v>
      </c>
      <c r="C90" s="218"/>
      <c r="D90" s="216"/>
      <c r="E90" s="218"/>
      <c r="F90" s="216"/>
      <c r="G90" s="218"/>
      <c r="H90" s="447"/>
      <c r="I90" s="218"/>
      <c r="J90" s="447"/>
      <c r="K90" s="403"/>
      <c r="L90" s="404"/>
      <c r="M90" s="344"/>
      <c r="N90" s="345"/>
    </row>
    <row r="91" spans="1:16" ht="13.5" thickBot="1" x14ac:dyDescent="0.25">
      <c r="A91" s="224"/>
      <c r="B91" s="186" t="s">
        <v>62</v>
      </c>
      <c r="C91" s="223">
        <f>SUM(C5:C90)</f>
        <v>35546127</v>
      </c>
      <c r="D91" s="221">
        <f t="shared" ref="D91:J91" si="2">SUM(D5:D90)</f>
        <v>1928214</v>
      </c>
      <c r="E91" s="223">
        <f t="shared" si="2"/>
        <v>36489503</v>
      </c>
      <c r="F91" s="221">
        <f t="shared" si="2"/>
        <v>1981644</v>
      </c>
      <c r="G91" s="223">
        <f t="shared" si="2"/>
        <v>37395166</v>
      </c>
      <c r="H91" s="221">
        <f t="shared" si="2"/>
        <v>2037222</v>
      </c>
      <c r="I91" s="223">
        <f>SUM(I5:I90)</f>
        <v>38131586</v>
      </c>
      <c r="J91" s="251">
        <f t="shared" si="2"/>
        <v>2079747</v>
      </c>
      <c r="K91" s="223">
        <f>SUM(K5:K90)</f>
        <v>3396714</v>
      </c>
      <c r="L91" s="221">
        <f>SUM(L5:L90)</f>
        <v>194535</v>
      </c>
      <c r="M91" s="344"/>
      <c r="N91" s="345"/>
    </row>
    <row r="92" spans="1:16" ht="18.75" customHeight="1" x14ac:dyDescent="0.2">
      <c r="B92" s="122" t="s">
        <v>56</v>
      </c>
      <c r="E92" s="189"/>
      <c r="F92" s="150"/>
      <c r="G92" s="450"/>
      <c r="H92" s="450"/>
      <c r="I92" s="497"/>
      <c r="J92" s="498"/>
      <c r="K92" s="461"/>
      <c r="L92" s="461"/>
      <c r="M92" s="344"/>
      <c r="N92" s="345"/>
    </row>
    <row r="93" spans="1:16" x14ac:dyDescent="0.2">
      <c r="B93" s="119" t="s">
        <v>54</v>
      </c>
      <c r="F93" s="150"/>
      <c r="G93" s="451"/>
      <c r="H93" s="451"/>
      <c r="I93" s="150"/>
      <c r="J93" s="150"/>
      <c r="K93" s="462"/>
      <c r="L93" s="462"/>
      <c r="M93" s="344"/>
      <c r="N93" s="345"/>
    </row>
    <row r="94" spans="1:16" ht="13.5" thickBot="1" x14ac:dyDescent="0.25">
      <c r="B94" s="119" t="s">
        <v>64</v>
      </c>
      <c r="E94" s="189"/>
      <c r="F94" s="189"/>
      <c r="M94" s="344"/>
      <c r="N94" s="345"/>
    </row>
    <row r="95" spans="1:16" ht="13.5" thickBot="1" x14ac:dyDescent="0.25">
      <c r="B95" s="496" t="s">
        <v>160</v>
      </c>
      <c r="C95" s="496"/>
      <c r="D95" s="496"/>
      <c r="E95" s="496"/>
      <c r="F95" s="496"/>
      <c r="G95" s="496"/>
      <c r="H95" s="496"/>
      <c r="I95" s="496"/>
      <c r="J95" s="496"/>
      <c r="K95" s="496"/>
      <c r="L95" s="496"/>
      <c r="M95" s="344"/>
      <c r="N95" s="345"/>
      <c r="O95" s="467" t="s">
        <v>67</v>
      </c>
      <c r="P95" s="468"/>
    </row>
    <row r="96" spans="1:16" x14ac:dyDescent="0.2">
      <c r="B96" s="496" t="s">
        <v>163</v>
      </c>
      <c r="C96" s="496"/>
      <c r="D96" s="496"/>
      <c r="E96" s="496"/>
      <c r="F96" s="496"/>
      <c r="G96" s="496"/>
      <c r="H96" s="496"/>
      <c r="I96" s="496"/>
      <c r="J96" s="496"/>
      <c r="K96" s="496"/>
      <c r="L96" s="496"/>
      <c r="M96" s="344"/>
      <c r="N96" s="345"/>
    </row>
    <row r="97" spans="1:16384" x14ac:dyDescent="0.2">
      <c r="B97" s="496" t="s">
        <v>370</v>
      </c>
      <c r="C97" s="496"/>
      <c r="D97" s="496"/>
      <c r="E97" s="496"/>
      <c r="F97" s="496"/>
      <c r="G97" s="496"/>
      <c r="H97" s="496"/>
      <c r="I97" s="496"/>
      <c r="J97" s="496"/>
      <c r="K97" s="496"/>
      <c r="L97" s="496"/>
      <c r="M97" s="344"/>
      <c r="N97" s="345"/>
    </row>
    <row r="98" spans="1:16384" x14ac:dyDescent="0.2">
      <c r="B98" s="254" t="s">
        <v>414</v>
      </c>
      <c r="M98" s="344"/>
      <c r="N98" s="345"/>
    </row>
    <row r="99" spans="1:16384" x14ac:dyDescent="0.2">
      <c r="B99" s="254" t="s">
        <v>406</v>
      </c>
      <c r="M99" s="344"/>
      <c r="N99" s="345"/>
    </row>
    <row r="100" spans="1:16384" x14ac:dyDescent="0.2">
      <c r="B100" s="341" t="s">
        <v>474</v>
      </c>
      <c r="C100" s="341"/>
      <c r="D100" s="341"/>
      <c r="E100" s="312"/>
      <c r="F100" s="312"/>
      <c r="M100" s="344"/>
      <c r="N100" s="345"/>
    </row>
    <row r="101" spans="1:16384" x14ac:dyDescent="0.2">
      <c r="B101" s="254" t="s">
        <v>350</v>
      </c>
      <c r="M101" s="344"/>
      <c r="N101" s="345"/>
    </row>
    <row r="102" spans="1:16384" x14ac:dyDescent="0.2">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c r="BP102" s="311"/>
      <c r="BQ102" s="311"/>
      <c r="BR102" s="311"/>
      <c r="BS102" s="311"/>
      <c r="BT102" s="311"/>
      <c r="BU102" s="311"/>
      <c r="BV102" s="311"/>
      <c r="BW102" s="311"/>
      <c r="BX102" s="311"/>
      <c r="BY102" s="311"/>
      <c r="BZ102" s="311"/>
      <c r="CA102" s="311"/>
      <c r="CB102" s="311"/>
      <c r="CC102" s="311"/>
      <c r="CD102" s="311"/>
      <c r="CE102" s="311"/>
      <c r="CF102" s="311"/>
      <c r="CG102" s="311"/>
      <c r="CH102" s="311"/>
      <c r="CI102" s="311"/>
      <c r="CJ102" s="311"/>
      <c r="CK102" s="311"/>
      <c r="CL102" s="311"/>
      <c r="CM102" s="311"/>
      <c r="CN102" s="311"/>
      <c r="CO102" s="311"/>
      <c r="CP102" s="311"/>
      <c r="CQ102" s="311"/>
      <c r="CR102" s="311"/>
      <c r="CS102" s="311"/>
      <c r="CT102" s="311"/>
      <c r="CU102" s="311"/>
      <c r="CV102" s="311"/>
      <c r="CW102" s="311"/>
      <c r="CX102" s="311"/>
      <c r="CY102" s="311"/>
      <c r="CZ102" s="311"/>
      <c r="DA102" s="311"/>
      <c r="DB102" s="311"/>
      <c r="DC102" s="311"/>
      <c r="DD102" s="311"/>
      <c r="DE102" s="311"/>
      <c r="DF102" s="311"/>
      <c r="DG102" s="311"/>
      <c r="DH102" s="311"/>
      <c r="DI102" s="311"/>
      <c r="DJ102" s="311"/>
      <c r="DK102" s="311"/>
      <c r="DL102" s="311"/>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311"/>
      <c r="EI102" s="311"/>
      <c r="EJ102" s="311"/>
      <c r="EK102" s="311"/>
      <c r="EL102" s="311"/>
      <c r="EM102" s="311"/>
      <c r="EN102" s="311"/>
      <c r="EO102" s="311"/>
      <c r="EP102" s="311"/>
      <c r="EQ102" s="311"/>
      <c r="ER102" s="311"/>
      <c r="ES102" s="311"/>
      <c r="ET102" s="311"/>
      <c r="EU102" s="311"/>
      <c r="EV102" s="311"/>
      <c r="EW102" s="311"/>
      <c r="EX102" s="311"/>
      <c r="EY102" s="311"/>
      <c r="EZ102" s="311"/>
      <c r="FA102" s="311"/>
      <c r="FB102" s="311"/>
      <c r="FC102" s="311"/>
      <c r="FD102" s="311"/>
      <c r="FE102" s="311"/>
      <c r="FF102" s="311"/>
      <c r="FG102" s="311"/>
      <c r="FH102" s="311"/>
      <c r="FI102" s="311"/>
      <c r="FJ102" s="311"/>
      <c r="FK102" s="311"/>
      <c r="FL102" s="311"/>
      <c r="FM102" s="311"/>
      <c r="FN102" s="311"/>
      <c r="FO102" s="311"/>
      <c r="FP102" s="311"/>
      <c r="FQ102" s="311"/>
      <c r="FR102" s="311"/>
      <c r="FS102" s="311"/>
      <c r="FT102" s="311"/>
      <c r="FU102" s="311"/>
      <c r="FV102" s="311"/>
      <c r="FW102" s="311"/>
      <c r="FX102" s="311"/>
      <c r="FY102" s="311"/>
      <c r="FZ102" s="311"/>
      <c r="GA102" s="311"/>
      <c r="GB102" s="311"/>
      <c r="GC102" s="311"/>
      <c r="GD102" s="311"/>
      <c r="GE102" s="311"/>
      <c r="GF102" s="311"/>
      <c r="GG102" s="311"/>
      <c r="GH102" s="311"/>
      <c r="GI102" s="311"/>
      <c r="GJ102" s="311"/>
      <c r="GK102" s="311"/>
      <c r="GL102" s="311"/>
      <c r="GM102" s="311"/>
      <c r="GN102" s="311"/>
      <c r="GO102" s="311"/>
      <c r="GP102" s="311"/>
      <c r="GQ102" s="311"/>
      <c r="GR102" s="311"/>
      <c r="GS102" s="311"/>
      <c r="GT102" s="311"/>
      <c r="GU102" s="311"/>
      <c r="GV102" s="311"/>
      <c r="GW102" s="311"/>
      <c r="GX102" s="311"/>
      <c r="GY102" s="311"/>
      <c r="GZ102" s="311"/>
      <c r="HA102" s="311"/>
      <c r="HB102" s="311"/>
      <c r="HC102" s="311"/>
      <c r="HD102" s="311"/>
      <c r="HE102" s="311"/>
      <c r="HF102" s="311"/>
      <c r="HG102" s="311"/>
      <c r="HH102" s="311"/>
      <c r="HI102" s="311"/>
      <c r="HJ102" s="311"/>
      <c r="HK102" s="311"/>
      <c r="HL102" s="311"/>
      <c r="HM102" s="311"/>
      <c r="HN102" s="311"/>
      <c r="HO102" s="311"/>
      <c r="HP102" s="311"/>
      <c r="HQ102" s="311"/>
      <c r="HR102" s="311"/>
      <c r="HS102" s="311"/>
      <c r="HT102" s="311"/>
      <c r="HU102" s="311"/>
      <c r="HV102" s="311"/>
      <c r="HW102" s="311"/>
      <c r="HX102" s="311"/>
      <c r="HY102" s="311"/>
      <c r="HZ102" s="311"/>
      <c r="IA102" s="311"/>
      <c r="IB102" s="311"/>
      <c r="IC102" s="311"/>
      <c r="ID102" s="311"/>
      <c r="IE102" s="311"/>
      <c r="IF102" s="311"/>
      <c r="IG102" s="311"/>
      <c r="IH102" s="311"/>
      <c r="II102" s="311"/>
      <c r="IJ102" s="311"/>
      <c r="IK102" s="311"/>
      <c r="IL102" s="311"/>
      <c r="IM102" s="311"/>
      <c r="IN102" s="311"/>
      <c r="IO102" s="311"/>
      <c r="IP102" s="311"/>
      <c r="IQ102" s="311"/>
      <c r="IR102" s="311"/>
      <c r="IS102" s="311"/>
      <c r="IT102" s="311"/>
      <c r="IU102" s="311"/>
      <c r="IV102" s="311"/>
      <c r="IW102" s="311"/>
      <c r="IX102" s="311"/>
      <c r="IY102" s="311"/>
      <c r="IZ102" s="311"/>
      <c r="JA102" s="311"/>
      <c r="JB102" s="311"/>
      <c r="JC102" s="311"/>
      <c r="JD102" s="311"/>
      <c r="JE102" s="311"/>
      <c r="JF102" s="311"/>
      <c r="JG102" s="311"/>
      <c r="JH102" s="311"/>
      <c r="JI102" s="311"/>
      <c r="JJ102" s="311"/>
      <c r="JK102" s="311"/>
      <c r="JL102" s="311"/>
      <c r="JM102" s="311"/>
      <c r="JN102" s="311"/>
      <c r="JO102" s="311"/>
      <c r="JP102" s="311"/>
      <c r="JQ102" s="311"/>
      <c r="JR102" s="311"/>
      <c r="JS102" s="311"/>
      <c r="JT102" s="311"/>
      <c r="JU102" s="311"/>
      <c r="JV102" s="311"/>
      <c r="JW102" s="311"/>
      <c r="JX102" s="311"/>
      <c r="JY102" s="311"/>
      <c r="JZ102" s="311"/>
      <c r="KA102" s="311"/>
      <c r="KB102" s="311"/>
      <c r="KC102" s="311"/>
      <c r="KD102" s="311"/>
      <c r="KE102" s="311"/>
      <c r="KF102" s="311"/>
      <c r="KG102" s="311"/>
      <c r="KH102" s="311"/>
      <c r="KI102" s="311"/>
      <c r="KJ102" s="311"/>
      <c r="KK102" s="311"/>
      <c r="KL102" s="311"/>
      <c r="KM102" s="311"/>
      <c r="KN102" s="311"/>
      <c r="KO102" s="311"/>
      <c r="KP102" s="311"/>
      <c r="KQ102" s="311"/>
      <c r="KR102" s="311"/>
      <c r="KS102" s="311"/>
      <c r="KT102" s="311"/>
      <c r="KU102" s="311"/>
      <c r="KV102" s="311"/>
      <c r="KW102" s="311"/>
      <c r="KX102" s="311"/>
      <c r="KY102" s="311"/>
      <c r="KZ102" s="311"/>
      <c r="LA102" s="311"/>
      <c r="LB102" s="311"/>
      <c r="LC102" s="311"/>
      <c r="LD102" s="311"/>
      <c r="LE102" s="311"/>
      <c r="LF102" s="311"/>
      <c r="LG102" s="311"/>
      <c r="LH102" s="311"/>
      <c r="LI102" s="311"/>
      <c r="LJ102" s="311"/>
      <c r="LK102" s="311"/>
      <c r="LL102" s="311"/>
      <c r="LM102" s="311"/>
      <c r="LN102" s="311"/>
      <c r="LO102" s="311"/>
      <c r="LP102" s="311"/>
      <c r="LQ102" s="311"/>
      <c r="LR102" s="311"/>
      <c r="LS102" s="311"/>
      <c r="LT102" s="311"/>
      <c r="LU102" s="311"/>
      <c r="LV102" s="311"/>
      <c r="LW102" s="311"/>
      <c r="LX102" s="311"/>
      <c r="LY102" s="311"/>
      <c r="LZ102" s="311"/>
      <c r="MA102" s="311"/>
      <c r="MB102" s="311"/>
      <c r="MC102" s="311"/>
      <c r="MD102" s="311"/>
      <c r="ME102" s="311"/>
      <c r="MF102" s="311"/>
      <c r="MG102" s="311"/>
      <c r="MH102" s="311"/>
      <c r="MI102" s="311"/>
      <c r="MJ102" s="311"/>
      <c r="MK102" s="311"/>
      <c r="ML102" s="311"/>
      <c r="MM102" s="311"/>
      <c r="MN102" s="311"/>
      <c r="MO102" s="311"/>
      <c r="MP102" s="311"/>
      <c r="MQ102" s="311"/>
      <c r="MR102" s="311"/>
      <c r="MS102" s="311"/>
      <c r="MT102" s="311"/>
      <c r="MU102" s="311"/>
      <c r="MV102" s="311"/>
      <c r="MW102" s="311"/>
      <c r="MX102" s="311"/>
      <c r="MY102" s="311"/>
      <c r="MZ102" s="311"/>
      <c r="NA102" s="311"/>
      <c r="NB102" s="311"/>
      <c r="NC102" s="311"/>
      <c r="ND102" s="311"/>
      <c r="NE102" s="311"/>
      <c r="NF102" s="311"/>
      <c r="NG102" s="311"/>
      <c r="NH102" s="311"/>
      <c r="NI102" s="311"/>
      <c r="NJ102" s="311"/>
      <c r="NK102" s="311"/>
      <c r="NL102" s="311"/>
      <c r="NM102" s="311"/>
      <c r="NN102" s="311"/>
      <c r="NO102" s="311"/>
      <c r="NP102" s="311"/>
      <c r="NQ102" s="311"/>
      <c r="NR102" s="311"/>
      <c r="NS102" s="311"/>
      <c r="NT102" s="311"/>
      <c r="NU102" s="311"/>
      <c r="NV102" s="311"/>
      <c r="NW102" s="311"/>
      <c r="NX102" s="311"/>
      <c r="NY102" s="311"/>
      <c r="NZ102" s="311"/>
      <c r="OA102" s="311"/>
      <c r="OB102" s="311"/>
      <c r="OC102" s="311"/>
      <c r="OD102" s="311"/>
      <c r="OE102" s="311"/>
      <c r="OF102" s="311"/>
      <c r="OG102" s="311"/>
      <c r="OH102" s="311"/>
      <c r="OI102" s="311"/>
      <c r="OJ102" s="311"/>
      <c r="OK102" s="311"/>
      <c r="OL102" s="311"/>
      <c r="OM102" s="311"/>
      <c r="ON102" s="311"/>
      <c r="OO102" s="311"/>
      <c r="OP102" s="311"/>
      <c r="OQ102" s="311"/>
      <c r="OR102" s="311"/>
      <c r="OS102" s="311"/>
      <c r="OT102" s="311"/>
      <c r="OU102" s="311"/>
      <c r="OV102" s="311"/>
      <c r="OW102" s="311"/>
      <c r="OX102" s="311"/>
      <c r="OY102" s="311"/>
      <c r="OZ102" s="311"/>
      <c r="PA102" s="311"/>
      <c r="PB102" s="311"/>
      <c r="PC102" s="311"/>
      <c r="PD102" s="311"/>
      <c r="PE102" s="311"/>
      <c r="PF102" s="311"/>
      <c r="PG102" s="311"/>
      <c r="PH102" s="311"/>
      <c r="PI102" s="311"/>
      <c r="PJ102" s="311"/>
      <c r="PK102" s="311"/>
      <c r="PL102" s="311"/>
      <c r="PM102" s="311"/>
      <c r="PN102" s="311"/>
      <c r="PO102" s="311"/>
      <c r="PP102" s="311"/>
      <c r="PQ102" s="311"/>
      <c r="PR102" s="311"/>
      <c r="PS102" s="311"/>
      <c r="PT102" s="311"/>
      <c r="PU102" s="311"/>
      <c r="PV102" s="311"/>
      <c r="PW102" s="311"/>
      <c r="PX102" s="311"/>
      <c r="PY102" s="311"/>
      <c r="PZ102" s="311"/>
      <c r="QA102" s="311"/>
      <c r="QB102" s="311"/>
      <c r="QC102" s="311"/>
      <c r="QD102" s="311"/>
      <c r="QE102" s="311"/>
      <c r="QF102" s="311"/>
      <c r="QG102" s="311"/>
      <c r="QH102" s="311"/>
      <c r="QI102" s="311"/>
      <c r="QJ102" s="311"/>
      <c r="QK102" s="311"/>
      <c r="QL102" s="311"/>
      <c r="QM102" s="311"/>
      <c r="QN102" s="311"/>
      <c r="QO102" s="311"/>
      <c r="QP102" s="311"/>
      <c r="QQ102" s="311"/>
      <c r="QR102" s="311"/>
      <c r="QS102" s="311"/>
      <c r="QT102" s="311"/>
      <c r="QU102" s="311"/>
      <c r="QV102" s="311"/>
      <c r="QW102" s="311"/>
      <c r="QX102" s="311"/>
      <c r="QY102" s="311"/>
      <c r="QZ102" s="311"/>
      <c r="RA102" s="311"/>
      <c r="RB102" s="311"/>
      <c r="RC102" s="311"/>
      <c r="RD102" s="311"/>
      <c r="RE102" s="311"/>
      <c r="RF102" s="311"/>
      <c r="RG102" s="311"/>
      <c r="RH102" s="311"/>
      <c r="RI102" s="311"/>
      <c r="RJ102" s="311"/>
      <c r="RK102" s="311"/>
      <c r="RL102" s="311"/>
      <c r="RM102" s="311"/>
      <c r="RN102" s="311"/>
      <c r="RO102" s="311"/>
      <c r="RP102" s="311"/>
      <c r="RQ102" s="311"/>
      <c r="RR102" s="311"/>
      <c r="RS102" s="311"/>
      <c r="RT102" s="311"/>
      <c r="RU102" s="311"/>
      <c r="RV102" s="311"/>
      <c r="RW102" s="311"/>
      <c r="RX102" s="311"/>
      <c r="RY102" s="311"/>
      <c r="RZ102" s="311"/>
      <c r="SA102" s="311"/>
      <c r="SB102" s="311"/>
      <c r="SC102" s="311"/>
      <c r="SD102" s="311"/>
      <c r="SE102" s="311"/>
      <c r="SF102" s="311"/>
      <c r="SG102" s="311"/>
      <c r="SH102" s="311"/>
      <c r="SI102" s="311"/>
      <c r="SJ102" s="311"/>
      <c r="SK102" s="311"/>
      <c r="SL102" s="311"/>
      <c r="SM102" s="311"/>
      <c r="SN102" s="311"/>
      <c r="SO102" s="311"/>
      <c r="SP102" s="311"/>
      <c r="SQ102" s="311"/>
      <c r="SR102" s="311"/>
      <c r="SS102" s="311"/>
      <c r="ST102" s="311"/>
      <c r="SU102" s="311"/>
      <c r="SV102" s="311"/>
      <c r="SW102" s="311"/>
      <c r="SX102" s="311"/>
      <c r="SY102" s="311"/>
      <c r="SZ102" s="311"/>
      <c r="TA102" s="311"/>
      <c r="TB102" s="311"/>
      <c r="TC102" s="311"/>
      <c r="TD102" s="311"/>
      <c r="TE102" s="311"/>
      <c r="TF102" s="311"/>
      <c r="TG102" s="311"/>
      <c r="TH102" s="311"/>
      <c r="TI102" s="311"/>
      <c r="TJ102" s="311"/>
      <c r="TK102" s="311"/>
      <c r="TL102" s="311"/>
      <c r="TM102" s="311"/>
      <c r="TN102" s="311"/>
      <c r="TO102" s="311"/>
      <c r="TP102" s="311"/>
      <c r="TQ102" s="311"/>
      <c r="TR102" s="311"/>
      <c r="TS102" s="311"/>
      <c r="TT102" s="311"/>
      <c r="TU102" s="311"/>
      <c r="TV102" s="311"/>
      <c r="TW102" s="311"/>
      <c r="TX102" s="311"/>
      <c r="TY102" s="311"/>
      <c r="TZ102" s="311"/>
      <c r="UA102" s="311"/>
      <c r="UB102" s="311"/>
      <c r="UC102" s="311"/>
      <c r="UD102" s="311"/>
      <c r="UE102" s="311"/>
      <c r="UF102" s="311"/>
      <c r="UG102" s="311"/>
      <c r="UH102" s="311"/>
      <c r="UI102" s="311"/>
      <c r="UJ102" s="311"/>
      <c r="UK102" s="311"/>
      <c r="UL102" s="311"/>
      <c r="UM102" s="311"/>
      <c r="UN102" s="311"/>
      <c r="UO102" s="311"/>
      <c r="UP102" s="311"/>
      <c r="UQ102" s="311"/>
      <c r="UR102" s="311"/>
      <c r="US102" s="311"/>
      <c r="UT102" s="311"/>
      <c r="UU102" s="311"/>
      <c r="UV102" s="311"/>
      <c r="UW102" s="311"/>
      <c r="UX102" s="311"/>
      <c r="UY102" s="311"/>
      <c r="UZ102" s="311"/>
      <c r="VA102" s="311"/>
      <c r="VB102" s="311"/>
      <c r="VC102" s="311"/>
      <c r="VD102" s="311"/>
      <c r="VE102" s="311"/>
      <c r="VF102" s="311"/>
      <c r="VG102" s="311"/>
      <c r="VH102" s="311"/>
      <c r="VI102" s="311"/>
      <c r="VJ102" s="311"/>
      <c r="VK102" s="311"/>
      <c r="VL102" s="311"/>
      <c r="VM102" s="311"/>
      <c r="VN102" s="311"/>
      <c r="VO102" s="311"/>
      <c r="VP102" s="311"/>
      <c r="VQ102" s="311"/>
      <c r="VR102" s="311"/>
      <c r="VS102" s="311"/>
      <c r="VT102" s="311"/>
      <c r="VU102" s="311"/>
      <c r="VV102" s="311"/>
      <c r="VW102" s="311"/>
      <c r="VX102" s="311"/>
      <c r="VY102" s="311"/>
      <c r="VZ102" s="311"/>
      <c r="WA102" s="311"/>
      <c r="WB102" s="311"/>
      <c r="WC102" s="311"/>
      <c r="WD102" s="311"/>
      <c r="WE102" s="311"/>
      <c r="WF102" s="311"/>
      <c r="WG102" s="311"/>
      <c r="WH102" s="311"/>
      <c r="WI102" s="311"/>
      <c r="WJ102" s="311"/>
      <c r="WK102" s="311"/>
      <c r="WL102" s="311"/>
      <c r="WM102" s="311"/>
      <c r="WN102" s="311"/>
      <c r="WO102" s="311"/>
      <c r="WP102" s="311"/>
      <c r="WQ102" s="311"/>
      <c r="WR102" s="311"/>
      <c r="WS102" s="311"/>
      <c r="WT102" s="311"/>
      <c r="WU102" s="311"/>
      <c r="WV102" s="311"/>
      <c r="WW102" s="311"/>
      <c r="WX102" s="311"/>
      <c r="WY102" s="311"/>
      <c r="WZ102" s="311"/>
      <c r="XA102" s="311"/>
      <c r="XB102" s="311"/>
      <c r="XC102" s="311"/>
      <c r="XD102" s="311"/>
      <c r="XE102" s="311"/>
      <c r="XF102" s="311"/>
      <c r="XG102" s="311"/>
      <c r="XH102" s="311"/>
      <c r="XI102" s="311"/>
      <c r="XJ102" s="311"/>
      <c r="XK102" s="311"/>
      <c r="XL102" s="311"/>
      <c r="XM102" s="311"/>
      <c r="XN102" s="311"/>
      <c r="XO102" s="311"/>
      <c r="XP102" s="311"/>
      <c r="XQ102" s="311"/>
      <c r="XR102" s="311"/>
      <c r="XS102" s="311"/>
      <c r="XT102" s="311"/>
      <c r="XU102" s="311"/>
      <c r="XV102" s="311"/>
      <c r="XW102" s="311"/>
      <c r="XX102" s="311"/>
      <c r="XY102" s="311"/>
      <c r="XZ102" s="311"/>
      <c r="YA102" s="311"/>
      <c r="YB102" s="311"/>
      <c r="YC102" s="311"/>
      <c r="YD102" s="311"/>
      <c r="YE102" s="311"/>
      <c r="YF102" s="311"/>
      <c r="YG102" s="311"/>
      <c r="YH102" s="311"/>
      <c r="YI102" s="311"/>
      <c r="YJ102" s="311"/>
      <c r="YK102" s="311"/>
      <c r="YL102" s="311"/>
      <c r="YM102" s="311"/>
      <c r="YN102" s="311"/>
      <c r="YO102" s="311"/>
      <c r="YP102" s="311"/>
      <c r="YQ102" s="311"/>
      <c r="YR102" s="311"/>
      <c r="YS102" s="311"/>
      <c r="YT102" s="311"/>
      <c r="YU102" s="311"/>
      <c r="YV102" s="311"/>
      <c r="YW102" s="311"/>
      <c r="YX102" s="311"/>
      <c r="YY102" s="311"/>
      <c r="YZ102" s="311"/>
      <c r="ZA102" s="311"/>
      <c r="ZB102" s="311"/>
      <c r="ZC102" s="311"/>
      <c r="ZD102" s="311"/>
      <c r="ZE102" s="311"/>
      <c r="ZF102" s="311"/>
      <c r="ZG102" s="311"/>
      <c r="ZH102" s="311"/>
      <c r="ZI102" s="311"/>
      <c r="ZJ102" s="311"/>
      <c r="ZK102" s="311"/>
      <c r="ZL102" s="311"/>
      <c r="ZM102" s="311"/>
      <c r="ZN102" s="311"/>
      <c r="ZO102" s="311"/>
      <c r="ZP102" s="311"/>
      <c r="ZQ102" s="311"/>
      <c r="ZR102" s="311"/>
      <c r="ZS102" s="311"/>
      <c r="ZT102" s="311"/>
      <c r="ZU102" s="311"/>
      <c r="ZV102" s="311"/>
      <c r="ZW102" s="311"/>
      <c r="ZX102" s="311"/>
      <c r="ZY102" s="311"/>
      <c r="ZZ102" s="311"/>
      <c r="AAA102" s="311"/>
      <c r="AAB102" s="311"/>
      <c r="AAC102" s="311"/>
      <c r="AAD102" s="311"/>
      <c r="AAE102" s="311"/>
      <c r="AAF102" s="311"/>
      <c r="AAG102" s="311"/>
      <c r="AAH102" s="311"/>
      <c r="AAI102" s="311"/>
      <c r="AAJ102" s="311"/>
      <c r="AAK102" s="311"/>
      <c r="AAL102" s="311"/>
      <c r="AAM102" s="311"/>
      <c r="AAN102" s="311"/>
      <c r="AAO102" s="311"/>
      <c r="AAP102" s="311"/>
      <c r="AAQ102" s="311"/>
      <c r="AAR102" s="311"/>
      <c r="AAS102" s="311"/>
      <c r="AAT102" s="311"/>
      <c r="AAU102" s="311"/>
      <c r="AAV102" s="311"/>
      <c r="AAW102" s="311"/>
      <c r="AAX102" s="311"/>
      <c r="AAY102" s="311"/>
      <c r="AAZ102" s="311"/>
      <c r="ABA102" s="311"/>
      <c r="ABB102" s="311"/>
      <c r="ABC102" s="311"/>
      <c r="ABD102" s="311"/>
      <c r="ABE102" s="311"/>
      <c r="ABF102" s="311"/>
      <c r="ABG102" s="311"/>
      <c r="ABH102" s="311"/>
      <c r="ABI102" s="311"/>
      <c r="ABJ102" s="311"/>
      <c r="ABK102" s="311"/>
      <c r="ABL102" s="311"/>
      <c r="ABM102" s="311"/>
      <c r="ABN102" s="311"/>
      <c r="ABO102" s="311"/>
      <c r="ABP102" s="311"/>
      <c r="ABQ102" s="311"/>
      <c r="ABR102" s="311"/>
      <c r="ABS102" s="311"/>
      <c r="ABT102" s="311"/>
      <c r="ABU102" s="311"/>
      <c r="ABV102" s="311"/>
      <c r="ABW102" s="311"/>
      <c r="ABX102" s="311"/>
      <c r="ABY102" s="311"/>
      <c r="ABZ102" s="311"/>
      <c r="ACA102" s="311"/>
      <c r="ACB102" s="311"/>
      <c r="ACC102" s="311"/>
      <c r="ACD102" s="311"/>
      <c r="ACE102" s="311"/>
      <c r="ACF102" s="311"/>
      <c r="ACG102" s="311"/>
      <c r="ACH102" s="311"/>
      <c r="ACI102" s="311"/>
      <c r="ACJ102" s="311"/>
      <c r="ACK102" s="311"/>
      <c r="ACL102" s="311"/>
      <c r="ACM102" s="311"/>
      <c r="ACN102" s="311"/>
      <c r="ACO102" s="311"/>
      <c r="ACP102" s="311"/>
      <c r="ACQ102" s="311"/>
      <c r="ACR102" s="311"/>
      <c r="ACS102" s="311"/>
      <c r="ACT102" s="311"/>
      <c r="ACU102" s="311"/>
      <c r="ACV102" s="311"/>
      <c r="ACW102" s="311"/>
      <c r="ACX102" s="311"/>
      <c r="ACY102" s="311"/>
      <c r="ACZ102" s="311"/>
      <c r="ADA102" s="311"/>
      <c r="ADB102" s="311"/>
      <c r="ADC102" s="311"/>
      <c r="ADD102" s="311"/>
      <c r="ADE102" s="311"/>
      <c r="ADF102" s="311"/>
      <c r="ADG102" s="311"/>
      <c r="ADH102" s="311"/>
      <c r="ADI102" s="311"/>
      <c r="ADJ102" s="311"/>
      <c r="ADK102" s="311"/>
      <c r="ADL102" s="311"/>
      <c r="ADM102" s="311"/>
      <c r="ADN102" s="311"/>
      <c r="ADO102" s="311"/>
      <c r="ADP102" s="311"/>
      <c r="ADQ102" s="311"/>
      <c r="ADR102" s="311"/>
      <c r="ADS102" s="311"/>
      <c r="ADT102" s="311"/>
      <c r="ADU102" s="311"/>
      <c r="ADV102" s="311"/>
      <c r="ADW102" s="311"/>
      <c r="ADX102" s="311"/>
      <c r="ADY102" s="311"/>
      <c r="ADZ102" s="311"/>
      <c r="AEA102" s="311"/>
      <c r="AEB102" s="311"/>
      <c r="AEC102" s="311"/>
      <c r="AED102" s="311"/>
      <c r="AEE102" s="311"/>
      <c r="AEF102" s="311"/>
      <c r="AEG102" s="311"/>
      <c r="AEH102" s="311"/>
      <c r="AEI102" s="311"/>
      <c r="AEJ102" s="311"/>
      <c r="AEK102" s="311"/>
      <c r="AEL102" s="311"/>
      <c r="AEM102" s="311"/>
      <c r="AEN102" s="311"/>
      <c r="AEO102" s="311"/>
      <c r="AEP102" s="311"/>
      <c r="AEQ102" s="311"/>
      <c r="AER102" s="311"/>
      <c r="AES102" s="311"/>
      <c r="AET102" s="311"/>
      <c r="AEU102" s="311"/>
      <c r="AEV102" s="311"/>
      <c r="AEW102" s="311"/>
      <c r="AEX102" s="311"/>
      <c r="AEY102" s="311"/>
      <c r="AEZ102" s="311"/>
      <c r="AFA102" s="311"/>
      <c r="AFB102" s="311"/>
      <c r="AFC102" s="311"/>
      <c r="AFD102" s="311"/>
      <c r="AFE102" s="311"/>
      <c r="AFF102" s="311"/>
      <c r="AFG102" s="311"/>
      <c r="AFH102" s="311"/>
      <c r="AFI102" s="311"/>
      <c r="AFJ102" s="311"/>
      <c r="AFK102" s="311"/>
      <c r="AFL102" s="311"/>
      <c r="AFM102" s="311"/>
      <c r="AFN102" s="311"/>
      <c r="AFO102" s="311"/>
      <c r="AFP102" s="311"/>
      <c r="AFQ102" s="311"/>
      <c r="AFR102" s="311"/>
      <c r="AFS102" s="311"/>
      <c r="AFT102" s="311"/>
      <c r="AFU102" s="311"/>
      <c r="AFV102" s="311"/>
      <c r="AFW102" s="311"/>
      <c r="AFX102" s="311"/>
      <c r="AFY102" s="311"/>
      <c r="AFZ102" s="311"/>
      <c r="AGA102" s="311"/>
      <c r="AGB102" s="311"/>
      <c r="AGC102" s="311"/>
      <c r="AGD102" s="311"/>
      <c r="AGE102" s="311"/>
      <c r="AGF102" s="311"/>
      <c r="AGG102" s="311"/>
      <c r="AGH102" s="311"/>
      <c r="AGI102" s="311"/>
      <c r="AGJ102" s="311"/>
      <c r="AGK102" s="311"/>
      <c r="AGL102" s="311"/>
      <c r="AGM102" s="311"/>
      <c r="AGN102" s="311"/>
      <c r="AGO102" s="311"/>
      <c r="AGP102" s="311"/>
      <c r="AGQ102" s="311"/>
      <c r="AGR102" s="311"/>
      <c r="AGS102" s="311"/>
      <c r="AGT102" s="311"/>
      <c r="AGU102" s="311"/>
      <c r="AGV102" s="311"/>
      <c r="AGW102" s="311"/>
      <c r="AGX102" s="311"/>
      <c r="AGY102" s="311"/>
      <c r="AGZ102" s="311"/>
      <c r="AHA102" s="311"/>
      <c r="AHB102" s="311"/>
      <c r="AHC102" s="311"/>
      <c r="AHD102" s="311"/>
      <c r="AHE102" s="311"/>
      <c r="AHF102" s="311"/>
      <c r="AHG102" s="311"/>
      <c r="AHH102" s="311"/>
      <c r="AHI102" s="311"/>
      <c r="AHJ102" s="311"/>
      <c r="AHK102" s="311"/>
      <c r="AHL102" s="311"/>
      <c r="AHM102" s="311"/>
      <c r="AHN102" s="311"/>
      <c r="AHO102" s="311"/>
      <c r="AHP102" s="311"/>
      <c r="AHQ102" s="311"/>
      <c r="AHR102" s="311"/>
      <c r="AHS102" s="311"/>
      <c r="AHT102" s="311"/>
      <c r="AHU102" s="311"/>
      <c r="AHV102" s="311"/>
      <c r="AHW102" s="311"/>
      <c r="AHX102" s="311"/>
      <c r="AHY102" s="311"/>
      <c r="AHZ102" s="311"/>
      <c r="AIA102" s="311"/>
      <c r="AIB102" s="311"/>
      <c r="AIC102" s="311"/>
      <c r="AID102" s="311"/>
      <c r="AIE102" s="311"/>
      <c r="AIF102" s="311"/>
      <c r="AIG102" s="311"/>
      <c r="AIH102" s="311"/>
      <c r="AII102" s="311"/>
      <c r="AIJ102" s="311"/>
      <c r="AIK102" s="311"/>
      <c r="AIL102" s="311"/>
      <c r="AIM102" s="311"/>
      <c r="AIN102" s="311"/>
      <c r="AIO102" s="311"/>
      <c r="AIP102" s="311"/>
      <c r="AIQ102" s="311"/>
      <c r="AIR102" s="311"/>
      <c r="AIS102" s="311"/>
      <c r="AIT102" s="311"/>
      <c r="AIU102" s="311"/>
      <c r="AIV102" s="311"/>
      <c r="AIW102" s="311"/>
      <c r="AIX102" s="311"/>
      <c r="AIY102" s="311"/>
      <c r="AIZ102" s="311"/>
      <c r="AJA102" s="311"/>
      <c r="AJB102" s="311"/>
      <c r="AJC102" s="311"/>
      <c r="AJD102" s="311"/>
      <c r="AJE102" s="311"/>
      <c r="AJF102" s="311"/>
      <c r="AJG102" s="311"/>
      <c r="AJH102" s="311"/>
      <c r="AJI102" s="311"/>
      <c r="AJJ102" s="311"/>
      <c r="AJK102" s="311"/>
      <c r="AJL102" s="311"/>
      <c r="AJM102" s="311"/>
      <c r="AJN102" s="311"/>
      <c r="AJO102" s="311"/>
      <c r="AJP102" s="311"/>
      <c r="AJQ102" s="311"/>
      <c r="AJR102" s="311"/>
      <c r="AJS102" s="311"/>
      <c r="AJT102" s="311"/>
      <c r="AJU102" s="311"/>
      <c r="AJV102" s="311"/>
      <c r="AJW102" s="311"/>
      <c r="AJX102" s="311"/>
      <c r="AJY102" s="311"/>
      <c r="AJZ102" s="311"/>
      <c r="AKA102" s="311"/>
      <c r="AKB102" s="311"/>
      <c r="AKC102" s="311"/>
      <c r="AKD102" s="311"/>
      <c r="AKE102" s="311"/>
      <c r="AKF102" s="311"/>
      <c r="AKG102" s="311"/>
      <c r="AKH102" s="311"/>
      <c r="AKI102" s="311"/>
      <c r="AKJ102" s="311"/>
      <c r="AKK102" s="311"/>
      <c r="AKL102" s="311"/>
      <c r="AKM102" s="311"/>
      <c r="AKN102" s="311"/>
      <c r="AKO102" s="311"/>
      <c r="AKP102" s="311"/>
      <c r="AKQ102" s="311"/>
      <c r="AKR102" s="311"/>
      <c r="AKS102" s="311"/>
      <c r="AKT102" s="311"/>
      <c r="AKU102" s="311"/>
      <c r="AKV102" s="311"/>
      <c r="AKW102" s="311"/>
      <c r="AKX102" s="311"/>
      <c r="AKY102" s="311"/>
      <c r="AKZ102" s="311"/>
      <c r="ALA102" s="311"/>
      <c r="ALB102" s="311"/>
      <c r="ALC102" s="311"/>
      <c r="ALD102" s="311"/>
      <c r="ALE102" s="311"/>
      <c r="ALF102" s="311"/>
      <c r="ALG102" s="311"/>
      <c r="ALH102" s="311"/>
      <c r="ALI102" s="311"/>
      <c r="ALJ102" s="311"/>
      <c r="ALK102" s="311"/>
      <c r="ALL102" s="311"/>
      <c r="ALM102" s="311"/>
      <c r="ALN102" s="311"/>
      <c r="ALO102" s="311"/>
      <c r="ALP102" s="311"/>
      <c r="ALQ102" s="311"/>
      <c r="ALR102" s="311"/>
      <c r="ALS102" s="311"/>
      <c r="ALT102" s="311"/>
      <c r="ALU102" s="311"/>
      <c r="ALV102" s="311"/>
      <c r="ALW102" s="311"/>
      <c r="ALX102" s="311"/>
      <c r="ALY102" s="311"/>
      <c r="ALZ102" s="311"/>
      <c r="AMA102" s="311"/>
      <c r="AMB102" s="311"/>
      <c r="AMC102" s="311"/>
      <c r="AMD102" s="311"/>
      <c r="AME102" s="311"/>
      <c r="AMF102" s="311"/>
      <c r="AMG102" s="311"/>
      <c r="AMH102" s="311"/>
      <c r="AMI102" s="311"/>
      <c r="AMJ102" s="311"/>
      <c r="AMK102" s="311"/>
      <c r="AML102" s="311"/>
      <c r="AMM102" s="311"/>
      <c r="AMN102" s="311"/>
      <c r="AMO102" s="311"/>
      <c r="AMP102" s="311"/>
      <c r="AMQ102" s="311"/>
      <c r="AMR102" s="311"/>
      <c r="AMS102" s="311"/>
      <c r="AMT102" s="311"/>
      <c r="AMU102" s="311"/>
      <c r="AMV102" s="311"/>
      <c r="AMW102" s="311"/>
      <c r="AMX102" s="311"/>
      <c r="AMY102" s="311"/>
      <c r="AMZ102" s="311"/>
      <c r="ANA102" s="311"/>
      <c r="ANB102" s="311"/>
      <c r="ANC102" s="311"/>
      <c r="AND102" s="311"/>
      <c r="ANE102" s="311"/>
      <c r="ANF102" s="311"/>
      <c r="ANG102" s="311"/>
      <c r="ANH102" s="311"/>
      <c r="ANI102" s="311"/>
      <c r="ANJ102" s="311"/>
      <c r="ANK102" s="311"/>
      <c r="ANL102" s="311"/>
      <c r="ANM102" s="311"/>
      <c r="ANN102" s="311"/>
      <c r="ANO102" s="311"/>
      <c r="ANP102" s="311"/>
      <c r="ANQ102" s="311"/>
      <c r="ANR102" s="311"/>
      <c r="ANS102" s="311"/>
      <c r="ANT102" s="311"/>
      <c r="ANU102" s="311"/>
      <c r="ANV102" s="311"/>
      <c r="ANW102" s="311"/>
      <c r="ANX102" s="311"/>
      <c r="ANY102" s="311"/>
      <c r="ANZ102" s="311"/>
      <c r="AOA102" s="311"/>
      <c r="AOB102" s="311"/>
      <c r="AOC102" s="311"/>
      <c r="AOD102" s="311"/>
      <c r="AOE102" s="311"/>
      <c r="AOF102" s="311"/>
      <c r="AOG102" s="311"/>
      <c r="AOH102" s="311"/>
      <c r="AOI102" s="311"/>
      <c r="AOJ102" s="311"/>
      <c r="AOK102" s="311"/>
      <c r="AOL102" s="311"/>
      <c r="AOM102" s="311"/>
      <c r="AON102" s="311"/>
      <c r="AOO102" s="311"/>
      <c r="AOP102" s="311"/>
      <c r="AOQ102" s="311"/>
      <c r="AOR102" s="311"/>
      <c r="AOS102" s="311"/>
      <c r="AOT102" s="311"/>
      <c r="AOU102" s="311"/>
      <c r="AOV102" s="311"/>
      <c r="AOW102" s="311"/>
      <c r="AOX102" s="311"/>
      <c r="AOY102" s="311"/>
      <c r="AOZ102" s="311"/>
      <c r="APA102" s="311"/>
      <c r="APB102" s="311"/>
      <c r="APC102" s="311"/>
      <c r="APD102" s="311"/>
      <c r="APE102" s="311"/>
      <c r="APF102" s="311"/>
      <c r="APG102" s="311"/>
      <c r="APH102" s="311"/>
      <c r="API102" s="311"/>
      <c r="APJ102" s="311"/>
      <c r="APK102" s="311"/>
      <c r="APL102" s="311"/>
      <c r="APM102" s="311"/>
      <c r="APN102" s="311"/>
      <c r="APO102" s="311"/>
      <c r="APP102" s="311"/>
      <c r="APQ102" s="311"/>
      <c r="APR102" s="311"/>
      <c r="APS102" s="311"/>
      <c r="APT102" s="311"/>
      <c r="APU102" s="311"/>
      <c r="APV102" s="311"/>
      <c r="APW102" s="311"/>
      <c r="APX102" s="311"/>
      <c r="APY102" s="311"/>
      <c r="APZ102" s="311"/>
      <c r="AQA102" s="311"/>
      <c r="AQB102" s="311"/>
      <c r="AQC102" s="311"/>
      <c r="AQD102" s="311"/>
      <c r="AQE102" s="311"/>
      <c r="AQF102" s="311"/>
      <c r="AQG102" s="311"/>
      <c r="AQH102" s="311"/>
      <c r="AQI102" s="311"/>
      <c r="AQJ102" s="311"/>
      <c r="AQK102" s="311"/>
      <c r="AQL102" s="311"/>
      <c r="AQM102" s="311"/>
      <c r="AQN102" s="311"/>
      <c r="AQO102" s="311"/>
      <c r="AQP102" s="311"/>
      <c r="AQQ102" s="311"/>
      <c r="AQR102" s="311"/>
      <c r="AQS102" s="311"/>
      <c r="AQT102" s="311"/>
      <c r="AQU102" s="311"/>
      <c r="AQV102" s="311"/>
      <c r="AQW102" s="311"/>
      <c r="AQX102" s="311"/>
      <c r="AQY102" s="311"/>
      <c r="AQZ102" s="311"/>
      <c r="ARA102" s="311"/>
      <c r="ARB102" s="311"/>
      <c r="ARC102" s="311"/>
      <c r="ARD102" s="311"/>
      <c r="ARE102" s="311"/>
      <c r="ARF102" s="311"/>
      <c r="ARG102" s="311"/>
      <c r="ARH102" s="311"/>
      <c r="ARI102" s="311"/>
      <c r="ARJ102" s="311"/>
      <c r="ARK102" s="311"/>
      <c r="ARL102" s="311"/>
      <c r="ARM102" s="311"/>
      <c r="ARN102" s="311"/>
      <c r="ARO102" s="311"/>
      <c r="ARP102" s="311"/>
      <c r="ARQ102" s="311"/>
      <c r="ARR102" s="311"/>
      <c r="ARS102" s="311"/>
      <c r="ART102" s="311"/>
      <c r="ARU102" s="311"/>
      <c r="ARV102" s="311"/>
      <c r="ARW102" s="311"/>
      <c r="ARX102" s="311"/>
      <c r="ARY102" s="311"/>
      <c r="ARZ102" s="311"/>
      <c r="ASA102" s="311"/>
      <c r="ASB102" s="311"/>
      <c r="ASC102" s="311"/>
      <c r="ASD102" s="311"/>
      <c r="ASE102" s="311"/>
      <c r="ASF102" s="311"/>
      <c r="ASG102" s="311"/>
      <c r="ASH102" s="311"/>
      <c r="ASI102" s="311"/>
      <c r="ASJ102" s="311"/>
      <c r="ASK102" s="311"/>
      <c r="ASL102" s="311"/>
      <c r="ASM102" s="311"/>
      <c r="ASN102" s="311"/>
      <c r="ASO102" s="311"/>
      <c r="ASP102" s="311"/>
      <c r="ASQ102" s="311"/>
      <c r="ASR102" s="311"/>
      <c r="ASS102" s="311"/>
      <c r="AST102" s="311"/>
      <c r="ASU102" s="311"/>
      <c r="ASV102" s="311"/>
      <c r="ASW102" s="311"/>
      <c r="ASX102" s="311"/>
      <c r="ASY102" s="311"/>
      <c r="ASZ102" s="311"/>
      <c r="ATA102" s="311"/>
      <c r="ATB102" s="311"/>
      <c r="ATC102" s="311"/>
      <c r="ATD102" s="311"/>
      <c r="ATE102" s="311"/>
      <c r="ATF102" s="311"/>
      <c r="ATG102" s="311"/>
      <c r="ATH102" s="311"/>
      <c r="ATI102" s="311"/>
      <c r="ATJ102" s="311"/>
      <c r="ATK102" s="311"/>
      <c r="ATL102" s="311"/>
      <c r="ATM102" s="311"/>
      <c r="ATN102" s="311"/>
      <c r="ATO102" s="311"/>
      <c r="ATP102" s="311"/>
      <c r="ATQ102" s="311"/>
      <c r="ATR102" s="311"/>
      <c r="ATS102" s="311"/>
      <c r="ATT102" s="311"/>
      <c r="ATU102" s="311"/>
      <c r="ATV102" s="311"/>
      <c r="ATW102" s="311"/>
      <c r="ATX102" s="311"/>
      <c r="ATY102" s="311"/>
      <c r="ATZ102" s="311"/>
      <c r="AUA102" s="311"/>
      <c r="AUB102" s="311"/>
      <c r="AUC102" s="311"/>
      <c r="AUD102" s="311"/>
      <c r="AUE102" s="311"/>
      <c r="AUF102" s="311"/>
      <c r="AUG102" s="311"/>
      <c r="AUH102" s="311"/>
      <c r="AUI102" s="311"/>
      <c r="AUJ102" s="311"/>
      <c r="AUK102" s="311"/>
      <c r="AUL102" s="311"/>
      <c r="AUM102" s="311"/>
      <c r="AUN102" s="311"/>
      <c r="AUO102" s="311"/>
      <c r="AUP102" s="311"/>
      <c r="AUQ102" s="311"/>
      <c r="AUR102" s="311"/>
      <c r="AUS102" s="311"/>
      <c r="AUT102" s="311"/>
      <c r="AUU102" s="311"/>
      <c r="AUV102" s="311"/>
      <c r="AUW102" s="311"/>
      <c r="AUX102" s="311"/>
      <c r="AUY102" s="311"/>
      <c r="AUZ102" s="311"/>
      <c r="AVA102" s="311"/>
      <c r="AVB102" s="311"/>
      <c r="AVC102" s="311"/>
      <c r="AVD102" s="311"/>
      <c r="AVE102" s="311"/>
      <c r="AVF102" s="311"/>
      <c r="AVG102" s="311"/>
      <c r="AVH102" s="311"/>
      <c r="AVI102" s="311"/>
      <c r="AVJ102" s="311"/>
      <c r="AVK102" s="311"/>
      <c r="AVL102" s="311"/>
      <c r="AVM102" s="311"/>
      <c r="AVN102" s="311"/>
      <c r="AVO102" s="311"/>
      <c r="AVP102" s="311"/>
      <c r="AVQ102" s="311"/>
      <c r="AVR102" s="311"/>
      <c r="AVS102" s="311"/>
      <c r="AVT102" s="311"/>
      <c r="AVU102" s="311"/>
      <c r="AVV102" s="311"/>
      <c r="AVW102" s="311"/>
      <c r="AVX102" s="311"/>
      <c r="AVY102" s="311"/>
      <c r="AVZ102" s="311"/>
      <c r="AWA102" s="311"/>
      <c r="AWB102" s="311"/>
      <c r="AWC102" s="311"/>
      <c r="AWD102" s="311"/>
      <c r="AWE102" s="311"/>
      <c r="AWF102" s="311"/>
      <c r="AWG102" s="311"/>
      <c r="AWH102" s="311"/>
      <c r="AWI102" s="311"/>
      <c r="AWJ102" s="311"/>
      <c r="AWK102" s="311"/>
      <c r="AWL102" s="311"/>
      <c r="AWM102" s="311"/>
      <c r="AWN102" s="311"/>
      <c r="AWO102" s="311"/>
      <c r="AWP102" s="311"/>
      <c r="AWQ102" s="311"/>
      <c r="AWR102" s="311"/>
      <c r="AWS102" s="311"/>
      <c r="AWT102" s="311"/>
      <c r="AWU102" s="311"/>
      <c r="AWV102" s="311"/>
      <c r="AWW102" s="311"/>
      <c r="AWX102" s="311"/>
      <c r="AWY102" s="311"/>
      <c r="AWZ102" s="311"/>
      <c r="AXA102" s="311"/>
      <c r="AXB102" s="311"/>
      <c r="AXC102" s="311"/>
      <c r="AXD102" s="311"/>
      <c r="AXE102" s="311"/>
      <c r="AXF102" s="311"/>
      <c r="AXG102" s="311"/>
      <c r="AXH102" s="311"/>
      <c r="AXI102" s="311"/>
      <c r="AXJ102" s="311"/>
      <c r="AXK102" s="311"/>
      <c r="AXL102" s="311"/>
      <c r="AXM102" s="311"/>
      <c r="AXN102" s="311"/>
      <c r="AXO102" s="311"/>
      <c r="AXP102" s="311"/>
      <c r="AXQ102" s="311"/>
      <c r="AXR102" s="311"/>
      <c r="AXS102" s="311"/>
      <c r="AXT102" s="311"/>
      <c r="AXU102" s="311"/>
      <c r="AXV102" s="311"/>
      <c r="AXW102" s="311"/>
      <c r="AXX102" s="311"/>
      <c r="AXY102" s="311"/>
      <c r="AXZ102" s="311"/>
      <c r="AYA102" s="311"/>
      <c r="AYB102" s="311"/>
      <c r="AYC102" s="311"/>
      <c r="AYD102" s="311"/>
      <c r="AYE102" s="311"/>
      <c r="AYF102" s="311"/>
      <c r="AYG102" s="311"/>
      <c r="AYH102" s="311"/>
      <c r="AYI102" s="311"/>
      <c r="AYJ102" s="311"/>
      <c r="AYK102" s="311"/>
      <c r="AYL102" s="311"/>
      <c r="AYM102" s="311"/>
      <c r="AYN102" s="311"/>
      <c r="AYO102" s="311"/>
      <c r="AYP102" s="311"/>
      <c r="AYQ102" s="311"/>
      <c r="AYR102" s="311"/>
      <c r="AYS102" s="311"/>
      <c r="AYT102" s="311"/>
      <c r="AYU102" s="311"/>
      <c r="AYV102" s="311"/>
      <c r="AYW102" s="311"/>
      <c r="AYX102" s="311"/>
      <c r="AYY102" s="311"/>
      <c r="AYZ102" s="311"/>
      <c r="AZA102" s="311"/>
      <c r="AZB102" s="311"/>
      <c r="AZC102" s="311"/>
      <c r="AZD102" s="311"/>
      <c r="AZE102" s="311"/>
      <c r="AZF102" s="311"/>
      <c r="AZG102" s="311"/>
      <c r="AZH102" s="311"/>
      <c r="AZI102" s="311"/>
      <c r="AZJ102" s="311"/>
      <c r="AZK102" s="311"/>
      <c r="AZL102" s="311"/>
      <c r="AZM102" s="311"/>
      <c r="AZN102" s="311"/>
      <c r="AZO102" s="311"/>
      <c r="AZP102" s="311"/>
      <c r="AZQ102" s="311"/>
      <c r="AZR102" s="311"/>
      <c r="AZS102" s="311"/>
      <c r="AZT102" s="311"/>
      <c r="AZU102" s="311"/>
      <c r="AZV102" s="311"/>
      <c r="AZW102" s="311"/>
      <c r="AZX102" s="311"/>
      <c r="AZY102" s="311"/>
      <c r="AZZ102" s="311"/>
      <c r="BAA102" s="311"/>
      <c r="BAB102" s="311"/>
      <c r="BAC102" s="311"/>
      <c r="BAD102" s="311"/>
      <c r="BAE102" s="311"/>
      <c r="BAF102" s="311"/>
      <c r="BAG102" s="311"/>
      <c r="BAH102" s="311"/>
      <c r="BAI102" s="311"/>
      <c r="BAJ102" s="311"/>
      <c r="BAK102" s="311"/>
      <c r="BAL102" s="311"/>
      <c r="BAM102" s="311"/>
      <c r="BAN102" s="311"/>
      <c r="BAO102" s="311"/>
      <c r="BAP102" s="311"/>
      <c r="BAQ102" s="311"/>
      <c r="BAR102" s="311"/>
      <c r="BAS102" s="311"/>
      <c r="BAT102" s="311"/>
      <c r="BAU102" s="311"/>
      <c r="BAV102" s="311"/>
      <c r="BAW102" s="311"/>
      <c r="BAX102" s="311"/>
      <c r="BAY102" s="311"/>
      <c r="BAZ102" s="311"/>
      <c r="BBA102" s="311"/>
      <c r="BBB102" s="311"/>
      <c r="BBC102" s="311"/>
      <c r="BBD102" s="311"/>
      <c r="BBE102" s="311"/>
      <c r="BBF102" s="311"/>
      <c r="BBG102" s="311"/>
      <c r="BBH102" s="311"/>
      <c r="BBI102" s="311"/>
      <c r="BBJ102" s="311"/>
      <c r="BBK102" s="311"/>
      <c r="BBL102" s="311"/>
      <c r="BBM102" s="311"/>
      <c r="BBN102" s="311"/>
      <c r="BBO102" s="311"/>
      <c r="BBP102" s="311"/>
      <c r="BBQ102" s="311"/>
      <c r="BBR102" s="311"/>
      <c r="BBS102" s="311"/>
      <c r="BBT102" s="311"/>
      <c r="BBU102" s="311"/>
      <c r="BBV102" s="311"/>
      <c r="BBW102" s="311"/>
      <c r="BBX102" s="311"/>
      <c r="BBY102" s="311"/>
      <c r="BBZ102" s="311"/>
      <c r="BCA102" s="311"/>
      <c r="BCB102" s="311"/>
      <c r="BCC102" s="311"/>
      <c r="BCD102" s="311"/>
      <c r="BCE102" s="311"/>
      <c r="BCF102" s="311"/>
      <c r="BCG102" s="311"/>
      <c r="BCH102" s="311"/>
      <c r="BCI102" s="311"/>
      <c r="BCJ102" s="311"/>
      <c r="BCK102" s="311"/>
      <c r="BCL102" s="311"/>
      <c r="BCM102" s="311"/>
      <c r="BCN102" s="311"/>
      <c r="BCO102" s="311"/>
      <c r="BCP102" s="311"/>
      <c r="BCQ102" s="311"/>
      <c r="BCR102" s="311"/>
      <c r="BCS102" s="311"/>
      <c r="BCT102" s="311"/>
      <c r="BCU102" s="311"/>
      <c r="BCV102" s="311"/>
      <c r="BCW102" s="311"/>
      <c r="BCX102" s="311"/>
      <c r="BCY102" s="311"/>
      <c r="BCZ102" s="311"/>
      <c r="BDA102" s="311"/>
      <c r="BDB102" s="311"/>
      <c r="BDC102" s="311"/>
      <c r="BDD102" s="311"/>
      <c r="BDE102" s="311"/>
      <c r="BDF102" s="311"/>
      <c r="BDG102" s="311"/>
      <c r="BDH102" s="311"/>
      <c r="BDI102" s="311"/>
      <c r="BDJ102" s="311"/>
      <c r="BDK102" s="311"/>
      <c r="BDL102" s="311"/>
      <c r="BDM102" s="311"/>
      <c r="BDN102" s="311"/>
      <c r="BDO102" s="311"/>
      <c r="BDP102" s="311"/>
      <c r="BDQ102" s="311"/>
      <c r="BDR102" s="311"/>
      <c r="BDS102" s="311"/>
      <c r="BDT102" s="311"/>
      <c r="BDU102" s="311"/>
      <c r="BDV102" s="311"/>
      <c r="BDW102" s="311"/>
      <c r="BDX102" s="311"/>
      <c r="BDY102" s="311"/>
      <c r="BDZ102" s="311"/>
      <c r="BEA102" s="311"/>
      <c r="BEB102" s="311"/>
      <c r="BEC102" s="311"/>
      <c r="BED102" s="311"/>
      <c r="BEE102" s="311"/>
      <c r="BEF102" s="311"/>
      <c r="BEG102" s="311"/>
      <c r="BEH102" s="311"/>
      <c r="BEI102" s="311"/>
      <c r="BEJ102" s="311"/>
      <c r="BEK102" s="311"/>
      <c r="BEL102" s="311"/>
      <c r="BEM102" s="311"/>
      <c r="BEN102" s="311"/>
      <c r="BEO102" s="311"/>
      <c r="BEP102" s="311"/>
      <c r="BEQ102" s="311"/>
      <c r="BER102" s="311"/>
      <c r="BES102" s="311"/>
      <c r="BET102" s="311"/>
      <c r="BEU102" s="311"/>
      <c r="BEV102" s="311"/>
      <c r="BEW102" s="311"/>
      <c r="BEX102" s="311"/>
      <c r="BEY102" s="311"/>
      <c r="BEZ102" s="311"/>
      <c r="BFA102" s="311"/>
      <c r="BFB102" s="311"/>
      <c r="BFC102" s="311"/>
      <c r="BFD102" s="311"/>
      <c r="BFE102" s="311"/>
      <c r="BFF102" s="311"/>
      <c r="BFG102" s="311"/>
      <c r="BFH102" s="311"/>
      <c r="BFI102" s="311"/>
      <c r="BFJ102" s="311"/>
      <c r="BFK102" s="311"/>
      <c r="BFL102" s="311"/>
      <c r="BFM102" s="311"/>
      <c r="BFN102" s="311"/>
      <c r="BFO102" s="311"/>
      <c r="BFP102" s="311"/>
      <c r="BFQ102" s="311"/>
      <c r="BFR102" s="311"/>
      <c r="BFS102" s="311"/>
      <c r="BFT102" s="311"/>
      <c r="BFU102" s="311"/>
      <c r="BFV102" s="311"/>
      <c r="BFW102" s="311"/>
      <c r="BFX102" s="311"/>
      <c r="BFY102" s="311"/>
      <c r="BFZ102" s="311"/>
      <c r="BGA102" s="311"/>
      <c r="BGB102" s="311"/>
      <c r="BGC102" s="311"/>
      <c r="BGD102" s="311"/>
      <c r="BGE102" s="311"/>
      <c r="BGF102" s="311"/>
      <c r="BGG102" s="311"/>
      <c r="BGH102" s="311"/>
      <c r="BGI102" s="311"/>
      <c r="BGJ102" s="311"/>
      <c r="BGK102" s="311"/>
      <c r="BGL102" s="311"/>
      <c r="BGM102" s="311"/>
      <c r="BGN102" s="311"/>
      <c r="BGO102" s="311"/>
      <c r="BGP102" s="311"/>
      <c r="BGQ102" s="311"/>
      <c r="BGR102" s="311"/>
      <c r="BGS102" s="311"/>
      <c r="BGT102" s="311"/>
      <c r="BGU102" s="311"/>
      <c r="BGV102" s="311"/>
      <c r="BGW102" s="311"/>
      <c r="BGX102" s="311"/>
      <c r="BGY102" s="311"/>
      <c r="BGZ102" s="311"/>
      <c r="BHA102" s="311"/>
      <c r="BHB102" s="311"/>
      <c r="BHC102" s="311"/>
      <c r="BHD102" s="311"/>
      <c r="BHE102" s="311"/>
      <c r="BHF102" s="311"/>
      <c r="BHG102" s="311"/>
      <c r="BHH102" s="311"/>
      <c r="BHI102" s="311"/>
      <c r="BHJ102" s="311"/>
      <c r="BHK102" s="311"/>
      <c r="BHL102" s="311"/>
      <c r="BHM102" s="311"/>
      <c r="BHN102" s="311"/>
      <c r="BHO102" s="311"/>
      <c r="BHP102" s="311"/>
      <c r="BHQ102" s="311"/>
      <c r="BHR102" s="311"/>
      <c r="BHS102" s="311"/>
      <c r="BHT102" s="311"/>
      <c r="BHU102" s="311"/>
      <c r="BHV102" s="311"/>
      <c r="BHW102" s="311"/>
      <c r="BHX102" s="311"/>
      <c r="BHY102" s="311"/>
      <c r="BHZ102" s="311"/>
      <c r="BIA102" s="311"/>
      <c r="BIB102" s="311"/>
      <c r="BIC102" s="311"/>
      <c r="BID102" s="311"/>
      <c r="BIE102" s="311"/>
      <c r="BIF102" s="311"/>
      <c r="BIG102" s="311"/>
      <c r="BIH102" s="311"/>
      <c r="BII102" s="311"/>
      <c r="BIJ102" s="311"/>
      <c r="BIK102" s="311"/>
      <c r="BIL102" s="311"/>
      <c r="BIM102" s="311"/>
      <c r="BIN102" s="311"/>
      <c r="BIO102" s="311"/>
      <c r="BIP102" s="311"/>
      <c r="BIQ102" s="311"/>
      <c r="BIR102" s="311"/>
      <c r="BIS102" s="311"/>
      <c r="BIT102" s="311"/>
      <c r="BIU102" s="311"/>
      <c r="BIV102" s="311"/>
      <c r="BIW102" s="311"/>
      <c r="BIX102" s="311"/>
      <c r="BIY102" s="311"/>
      <c r="BIZ102" s="311"/>
      <c r="BJA102" s="311"/>
      <c r="BJB102" s="311"/>
      <c r="BJC102" s="311"/>
      <c r="BJD102" s="311"/>
      <c r="BJE102" s="311"/>
      <c r="BJF102" s="311"/>
      <c r="BJG102" s="311"/>
      <c r="BJH102" s="311"/>
      <c r="BJI102" s="311"/>
      <c r="BJJ102" s="311"/>
      <c r="BJK102" s="311"/>
      <c r="BJL102" s="311"/>
      <c r="BJM102" s="311"/>
      <c r="BJN102" s="311"/>
      <c r="BJO102" s="311"/>
      <c r="BJP102" s="311"/>
      <c r="BJQ102" s="311"/>
      <c r="BJR102" s="311"/>
      <c r="BJS102" s="311"/>
      <c r="BJT102" s="311"/>
      <c r="BJU102" s="311"/>
      <c r="BJV102" s="311"/>
      <c r="BJW102" s="311"/>
      <c r="BJX102" s="311"/>
      <c r="BJY102" s="311"/>
      <c r="BJZ102" s="311"/>
      <c r="BKA102" s="311"/>
      <c r="BKB102" s="311"/>
      <c r="BKC102" s="311"/>
      <c r="BKD102" s="311"/>
      <c r="BKE102" s="311"/>
      <c r="BKF102" s="311"/>
      <c r="BKG102" s="311"/>
      <c r="BKH102" s="311"/>
      <c r="BKI102" s="311"/>
      <c r="BKJ102" s="311"/>
      <c r="BKK102" s="311"/>
      <c r="BKL102" s="311"/>
      <c r="BKM102" s="311"/>
      <c r="BKN102" s="311"/>
      <c r="BKO102" s="311"/>
      <c r="BKP102" s="311"/>
      <c r="BKQ102" s="311"/>
      <c r="BKR102" s="311"/>
      <c r="BKS102" s="311"/>
      <c r="BKT102" s="311"/>
      <c r="BKU102" s="311"/>
      <c r="BKV102" s="311"/>
      <c r="BKW102" s="311"/>
      <c r="BKX102" s="311"/>
      <c r="BKY102" s="311"/>
      <c r="BKZ102" s="311"/>
      <c r="BLA102" s="311"/>
      <c r="BLB102" s="311"/>
      <c r="BLC102" s="311"/>
      <c r="BLD102" s="311"/>
      <c r="BLE102" s="311"/>
      <c r="BLF102" s="311"/>
      <c r="BLG102" s="311"/>
      <c r="BLH102" s="311"/>
      <c r="BLI102" s="311"/>
      <c r="BLJ102" s="311"/>
      <c r="BLK102" s="311"/>
      <c r="BLL102" s="311"/>
      <c r="BLM102" s="311"/>
      <c r="BLN102" s="311"/>
      <c r="BLO102" s="311"/>
      <c r="BLP102" s="311"/>
      <c r="BLQ102" s="311"/>
      <c r="BLR102" s="311"/>
      <c r="BLS102" s="311"/>
      <c r="BLT102" s="311"/>
      <c r="BLU102" s="311"/>
      <c r="BLV102" s="311"/>
      <c r="BLW102" s="311"/>
      <c r="BLX102" s="311"/>
      <c r="BLY102" s="311"/>
      <c r="BLZ102" s="311"/>
      <c r="BMA102" s="311"/>
      <c r="BMB102" s="311"/>
      <c r="BMC102" s="311"/>
      <c r="BMD102" s="311"/>
      <c r="BME102" s="311"/>
      <c r="BMF102" s="311"/>
      <c r="BMG102" s="311"/>
      <c r="BMH102" s="311"/>
      <c r="BMI102" s="311"/>
      <c r="BMJ102" s="311"/>
      <c r="BMK102" s="311"/>
      <c r="BML102" s="311"/>
      <c r="BMM102" s="311"/>
      <c r="BMN102" s="311"/>
      <c r="BMO102" s="311"/>
      <c r="BMP102" s="311"/>
      <c r="BMQ102" s="311"/>
      <c r="BMR102" s="311"/>
      <c r="BMS102" s="311"/>
      <c r="BMT102" s="311"/>
      <c r="BMU102" s="311"/>
      <c r="BMV102" s="311"/>
      <c r="BMW102" s="311"/>
      <c r="BMX102" s="311"/>
      <c r="BMY102" s="311"/>
      <c r="BMZ102" s="311"/>
      <c r="BNA102" s="311"/>
      <c r="BNB102" s="311"/>
      <c r="BNC102" s="311"/>
      <c r="BND102" s="311"/>
      <c r="BNE102" s="311"/>
      <c r="BNF102" s="311"/>
      <c r="BNG102" s="311"/>
      <c r="BNH102" s="311"/>
      <c r="BNI102" s="311"/>
      <c r="BNJ102" s="311"/>
      <c r="BNK102" s="311"/>
      <c r="BNL102" s="311"/>
      <c r="BNM102" s="311"/>
      <c r="BNN102" s="311"/>
      <c r="BNO102" s="311"/>
      <c r="BNP102" s="311"/>
      <c r="BNQ102" s="311"/>
      <c r="BNR102" s="311"/>
      <c r="BNS102" s="311"/>
      <c r="BNT102" s="311"/>
      <c r="BNU102" s="311"/>
      <c r="BNV102" s="311"/>
      <c r="BNW102" s="311"/>
      <c r="BNX102" s="311"/>
      <c r="BNY102" s="311"/>
      <c r="BNZ102" s="311"/>
      <c r="BOA102" s="311"/>
      <c r="BOB102" s="311"/>
      <c r="BOC102" s="311"/>
      <c r="BOD102" s="311"/>
      <c r="BOE102" s="311"/>
      <c r="BOF102" s="311"/>
      <c r="BOG102" s="311"/>
      <c r="BOH102" s="311"/>
      <c r="BOI102" s="311"/>
      <c r="BOJ102" s="311"/>
      <c r="BOK102" s="311"/>
      <c r="BOL102" s="311"/>
      <c r="BOM102" s="311"/>
      <c r="BON102" s="311"/>
      <c r="BOO102" s="311"/>
      <c r="BOP102" s="311"/>
      <c r="BOQ102" s="311"/>
      <c r="BOR102" s="311"/>
      <c r="BOS102" s="311"/>
      <c r="BOT102" s="311"/>
      <c r="BOU102" s="311"/>
      <c r="BOV102" s="311"/>
      <c r="BOW102" s="311"/>
      <c r="BOX102" s="311"/>
      <c r="BOY102" s="311"/>
      <c r="BOZ102" s="311"/>
      <c r="BPA102" s="311"/>
      <c r="BPB102" s="311"/>
      <c r="BPC102" s="311"/>
      <c r="BPD102" s="311"/>
      <c r="BPE102" s="311"/>
      <c r="BPF102" s="311"/>
      <c r="BPG102" s="311"/>
      <c r="BPH102" s="311"/>
      <c r="BPI102" s="311"/>
      <c r="BPJ102" s="311"/>
      <c r="BPK102" s="311"/>
      <c r="BPL102" s="311"/>
      <c r="BPM102" s="311"/>
      <c r="BPN102" s="311"/>
      <c r="BPO102" s="311"/>
      <c r="BPP102" s="311"/>
      <c r="BPQ102" s="311"/>
      <c r="BPR102" s="311"/>
      <c r="BPS102" s="311"/>
      <c r="BPT102" s="311"/>
      <c r="BPU102" s="311"/>
      <c r="BPV102" s="311"/>
      <c r="BPW102" s="311"/>
      <c r="BPX102" s="311"/>
      <c r="BPY102" s="311"/>
      <c r="BPZ102" s="311"/>
      <c r="BQA102" s="311"/>
      <c r="BQB102" s="311"/>
      <c r="BQC102" s="311"/>
      <c r="BQD102" s="311"/>
      <c r="BQE102" s="311"/>
      <c r="BQF102" s="311"/>
      <c r="BQG102" s="311"/>
      <c r="BQH102" s="311"/>
      <c r="BQI102" s="311"/>
      <c r="BQJ102" s="311"/>
      <c r="BQK102" s="311"/>
      <c r="BQL102" s="311"/>
      <c r="BQM102" s="311"/>
      <c r="BQN102" s="311"/>
      <c r="BQO102" s="311"/>
      <c r="BQP102" s="311"/>
      <c r="BQQ102" s="311"/>
      <c r="BQR102" s="311"/>
      <c r="BQS102" s="311"/>
      <c r="BQT102" s="311"/>
      <c r="BQU102" s="311"/>
      <c r="BQV102" s="311"/>
      <c r="BQW102" s="311"/>
      <c r="BQX102" s="311"/>
      <c r="BQY102" s="311"/>
      <c r="BQZ102" s="311"/>
      <c r="BRA102" s="311"/>
      <c r="BRB102" s="311"/>
      <c r="BRC102" s="311"/>
      <c r="BRD102" s="311"/>
      <c r="BRE102" s="311"/>
      <c r="BRF102" s="311"/>
      <c r="BRG102" s="311"/>
      <c r="BRH102" s="311"/>
      <c r="BRI102" s="311"/>
      <c r="BRJ102" s="311"/>
      <c r="BRK102" s="311"/>
      <c r="BRL102" s="311"/>
      <c r="BRM102" s="311"/>
      <c r="BRN102" s="311"/>
      <c r="BRO102" s="311"/>
      <c r="BRP102" s="311"/>
      <c r="BRQ102" s="311"/>
      <c r="BRR102" s="311"/>
      <c r="BRS102" s="311"/>
      <c r="BRT102" s="311"/>
      <c r="BRU102" s="311"/>
      <c r="BRV102" s="311"/>
      <c r="BRW102" s="311"/>
      <c r="BRX102" s="311"/>
      <c r="BRY102" s="311"/>
      <c r="BRZ102" s="311"/>
      <c r="BSA102" s="311"/>
      <c r="BSB102" s="311"/>
      <c r="BSC102" s="311"/>
      <c r="BSD102" s="311"/>
      <c r="BSE102" s="311"/>
      <c r="BSF102" s="311"/>
      <c r="BSG102" s="311"/>
      <c r="BSH102" s="311"/>
      <c r="BSI102" s="311"/>
      <c r="BSJ102" s="311"/>
      <c r="BSK102" s="311"/>
      <c r="BSL102" s="311"/>
      <c r="BSM102" s="311"/>
      <c r="BSN102" s="311"/>
      <c r="BSO102" s="311"/>
      <c r="BSP102" s="311"/>
      <c r="BSQ102" s="311"/>
      <c r="BSR102" s="311"/>
      <c r="BSS102" s="311"/>
      <c r="BST102" s="311"/>
      <c r="BSU102" s="311"/>
      <c r="BSV102" s="311"/>
      <c r="BSW102" s="311"/>
      <c r="BSX102" s="311"/>
      <c r="BSY102" s="311"/>
      <c r="BSZ102" s="311"/>
      <c r="BTA102" s="311"/>
      <c r="BTB102" s="311"/>
      <c r="BTC102" s="311"/>
      <c r="BTD102" s="311"/>
      <c r="BTE102" s="311"/>
      <c r="BTF102" s="311"/>
      <c r="BTG102" s="311"/>
      <c r="BTH102" s="311"/>
      <c r="BTI102" s="311"/>
      <c r="BTJ102" s="311"/>
      <c r="BTK102" s="311"/>
      <c r="BTL102" s="311"/>
      <c r="BTM102" s="311"/>
      <c r="BTN102" s="311"/>
      <c r="BTO102" s="311"/>
      <c r="BTP102" s="311"/>
      <c r="BTQ102" s="311"/>
      <c r="BTR102" s="311"/>
      <c r="BTS102" s="311"/>
      <c r="BTT102" s="311"/>
      <c r="BTU102" s="311"/>
      <c r="BTV102" s="311"/>
      <c r="BTW102" s="311"/>
      <c r="BTX102" s="311"/>
      <c r="BTY102" s="311"/>
      <c r="BTZ102" s="311"/>
      <c r="BUA102" s="311"/>
      <c r="BUB102" s="311"/>
      <c r="BUC102" s="311"/>
      <c r="BUD102" s="311"/>
      <c r="BUE102" s="311"/>
      <c r="BUF102" s="311"/>
      <c r="BUG102" s="311"/>
      <c r="BUH102" s="311"/>
      <c r="BUI102" s="311"/>
      <c r="BUJ102" s="311"/>
      <c r="BUK102" s="311"/>
      <c r="BUL102" s="311"/>
      <c r="BUM102" s="311"/>
      <c r="BUN102" s="311"/>
      <c r="BUO102" s="311"/>
      <c r="BUP102" s="311"/>
      <c r="BUQ102" s="311"/>
      <c r="BUR102" s="311"/>
      <c r="BUS102" s="311"/>
      <c r="BUT102" s="311"/>
      <c r="BUU102" s="311"/>
      <c r="BUV102" s="311"/>
      <c r="BUW102" s="311"/>
      <c r="BUX102" s="311"/>
      <c r="BUY102" s="311"/>
      <c r="BUZ102" s="311"/>
      <c r="BVA102" s="311"/>
      <c r="BVB102" s="311"/>
      <c r="BVC102" s="311"/>
      <c r="BVD102" s="311"/>
      <c r="BVE102" s="311"/>
      <c r="BVF102" s="311"/>
      <c r="BVG102" s="311"/>
      <c r="BVH102" s="311"/>
      <c r="BVI102" s="311"/>
      <c r="BVJ102" s="311"/>
      <c r="BVK102" s="311"/>
      <c r="BVL102" s="311"/>
      <c r="BVM102" s="311"/>
      <c r="BVN102" s="311"/>
      <c r="BVO102" s="311"/>
      <c r="BVP102" s="311"/>
      <c r="BVQ102" s="311"/>
      <c r="BVR102" s="311"/>
      <c r="BVS102" s="311"/>
      <c r="BVT102" s="311"/>
      <c r="BVU102" s="311"/>
      <c r="BVV102" s="311"/>
      <c r="BVW102" s="311"/>
      <c r="BVX102" s="311"/>
      <c r="BVY102" s="311"/>
      <c r="BVZ102" s="311"/>
      <c r="BWA102" s="311"/>
      <c r="BWB102" s="311"/>
      <c r="BWC102" s="311"/>
      <c r="BWD102" s="311"/>
      <c r="BWE102" s="311"/>
      <c r="BWF102" s="311"/>
      <c r="BWG102" s="311"/>
      <c r="BWH102" s="311"/>
      <c r="BWI102" s="311"/>
      <c r="BWJ102" s="311"/>
      <c r="BWK102" s="311"/>
      <c r="BWL102" s="311"/>
      <c r="BWM102" s="311"/>
      <c r="BWN102" s="311"/>
      <c r="BWO102" s="311"/>
      <c r="BWP102" s="311"/>
      <c r="BWQ102" s="311"/>
      <c r="BWR102" s="311"/>
      <c r="BWS102" s="311"/>
      <c r="BWT102" s="311"/>
      <c r="BWU102" s="311"/>
      <c r="BWV102" s="311"/>
      <c r="BWW102" s="311"/>
      <c r="BWX102" s="311"/>
      <c r="BWY102" s="311"/>
      <c r="BWZ102" s="311"/>
      <c r="BXA102" s="311"/>
      <c r="BXB102" s="311"/>
      <c r="BXC102" s="311"/>
      <c r="BXD102" s="311"/>
      <c r="BXE102" s="311"/>
      <c r="BXF102" s="311"/>
      <c r="BXG102" s="311"/>
      <c r="BXH102" s="311"/>
      <c r="BXI102" s="311"/>
      <c r="BXJ102" s="311"/>
      <c r="BXK102" s="311"/>
      <c r="BXL102" s="311"/>
      <c r="BXM102" s="311"/>
      <c r="BXN102" s="311"/>
      <c r="BXO102" s="311"/>
      <c r="BXP102" s="311"/>
      <c r="BXQ102" s="311"/>
      <c r="BXR102" s="311"/>
      <c r="BXS102" s="311"/>
      <c r="BXT102" s="311"/>
      <c r="BXU102" s="311"/>
      <c r="BXV102" s="311"/>
      <c r="BXW102" s="311"/>
      <c r="BXX102" s="311"/>
      <c r="BXY102" s="311"/>
      <c r="BXZ102" s="311"/>
      <c r="BYA102" s="311"/>
      <c r="BYB102" s="311"/>
      <c r="BYC102" s="311"/>
      <c r="BYD102" s="311"/>
      <c r="BYE102" s="311"/>
      <c r="BYF102" s="311"/>
      <c r="BYG102" s="311"/>
      <c r="BYH102" s="311"/>
      <c r="BYI102" s="311"/>
      <c r="BYJ102" s="311"/>
      <c r="BYK102" s="311"/>
      <c r="BYL102" s="311"/>
      <c r="BYM102" s="311"/>
      <c r="BYN102" s="311"/>
      <c r="BYO102" s="311"/>
      <c r="BYP102" s="311"/>
      <c r="BYQ102" s="311"/>
      <c r="BYR102" s="311"/>
      <c r="BYS102" s="311"/>
      <c r="BYT102" s="311"/>
      <c r="BYU102" s="311"/>
      <c r="BYV102" s="311"/>
      <c r="BYW102" s="311"/>
      <c r="BYX102" s="311"/>
      <c r="BYY102" s="311"/>
      <c r="BYZ102" s="311"/>
      <c r="BZA102" s="311"/>
      <c r="BZB102" s="311"/>
      <c r="BZC102" s="311"/>
      <c r="BZD102" s="311"/>
      <c r="BZE102" s="311"/>
      <c r="BZF102" s="311"/>
      <c r="BZG102" s="311"/>
      <c r="BZH102" s="311"/>
      <c r="BZI102" s="311"/>
      <c r="BZJ102" s="311"/>
      <c r="BZK102" s="311"/>
      <c r="BZL102" s="311"/>
      <c r="BZM102" s="311"/>
      <c r="BZN102" s="311"/>
      <c r="BZO102" s="311"/>
      <c r="BZP102" s="311"/>
      <c r="BZQ102" s="311"/>
      <c r="BZR102" s="311"/>
      <c r="BZS102" s="311"/>
      <c r="BZT102" s="311"/>
      <c r="BZU102" s="311"/>
      <c r="BZV102" s="311"/>
      <c r="BZW102" s="311"/>
      <c r="BZX102" s="311"/>
      <c r="BZY102" s="311"/>
      <c r="BZZ102" s="311"/>
      <c r="CAA102" s="311"/>
      <c r="CAB102" s="311"/>
      <c r="CAC102" s="311"/>
      <c r="CAD102" s="311"/>
      <c r="CAE102" s="311"/>
      <c r="CAF102" s="311"/>
      <c r="CAG102" s="311"/>
      <c r="CAH102" s="311"/>
      <c r="CAI102" s="311"/>
      <c r="CAJ102" s="311"/>
      <c r="CAK102" s="311"/>
      <c r="CAL102" s="311"/>
      <c r="CAM102" s="311"/>
      <c r="CAN102" s="311"/>
      <c r="CAO102" s="311"/>
      <c r="CAP102" s="311"/>
      <c r="CAQ102" s="311"/>
      <c r="CAR102" s="311"/>
      <c r="CAS102" s="311"/>
      <c r="CAT102" s="311"/>
      <c r="CAU102" s="311"/>
      <c r="CAV102" s="311"/>
      <c r="CAW102" s="311"/>
      <c r="CAX102" s="311"/>
      <c r="CAY102" s="311"/>
      <c r="CAZ102" s="311"/>
      <c r="CBA102" s="311"/>
      <c r="CBB102" s="311"/>
      <c r="CBC102" s="311"/>
      <c r="CBD102" s="311"/>
      <c r="CBE102" s="311"/>
      <c r="CBF102" s="311"/>
      <c r="CBG102" s="311"/>
      <c r="CBH102" s="311"/>
      <c r="CBI102" s="311"/>
      <c r="CBJ102" s="311"/>
      <c r="CBK102" s="311"/>
      <c r="CBL102" s="311"/>
      <c r="CBM102" s="311"/>
      <c r="CBN102" s="311"/>
      <c r="CBO102" s="311"/>
      <c r="CBP102" s="311"/>
      <c r="CBQ102" s="311"/>
      <c r="CBR102" s="311"/>
      <c r="CBS102" s="311"/>
      <c r="CBT102" s="311"/>
      <c r="CBU102" s="311"/>
      <c r="CBV102" s="311"/>
      <c r="CBW102" s="311"/>
      <c r="CBX102" s="311"/>
      <c r="CBY102" s="311"/>
      <c r="CBZ102" s="311"/>
      <c r="CCA102" s="311"/>
      <c r="CCB102" s="311"/>
      <c r="CCC102" s="311"/>
      <c r="CCD102" s="311"/>
      <c r="CCE102" s="311"/>
      <c r="CCF102" s="311"/>
      <c r="CCG102" s="311"/>
      <c r="CCH102" s="311"/>
      <c r="CCI102" s="311"/>
      <c r="CCJ102" s="311"/>
      <c r="CCK102" s="311"/>
      <c r="CCL102" s="311"/>
      <c r="CCM102" s="311"/>
      <c r="CCN102" s="311"/>
      <c r="CCO102" s="311"/>
      <c r="CCP102" s="311"/>
      <c r="CCQ102" s="311"/>
      <c r="CCR102" s="311"/>
      <c r="CCS102" s="311"/>
      <c r="CCT102" s="311"/>
      <c r="CCU102" s="311"/>
      <c r="CCV102" s="311"/>
      <c r="CCW102" s="311"/>
      <c r="CCX102" s="311"/>
      <c r="CCY102" s="311"/>
      <c r="CCZ102" s="311"/>
      <c r="CDA102" s="311"/>
      <c r="CDB102" s="311"/>
      <c r="CDC102" s="311"/>
      <c r="CDD102" s="311"/>
      <c r="CDE102" s="311"/>
      <c r="CDF102" s="311"/>
      <c r="CDG102" s="311"/>
      <c r="CDH102" s="311"/>
      <c r="CDI102" s="311"/>
      <c r="CDJ102" s="311"/>
      <c r="CDK102" s="311"/>
      <c r="CDL102" s="311"/>
      <c r="CDM102" s="311"/>
      <c r="CDN102" s="311"/>
      <c r="CDO102" s="311"/>
      <c r="CDP102" s="311"/>
      <c r="CDQ102" s="311"/>
      <c r="CDR102" s="311"/>
      <c r="CDS102" s="311"/>
      <c r="CDT102" s="311"/>
      <c r="CDU102" s="311"/>
      <c r="CDV102" s="311"/>
      <c r="CDW102" s="311"/>
      <c r="CDX102" s="311"/>
      <c r="CDY102" s="311"/>
      <c r="CDZ102" s="311"/>
      <c r="CEA102" s="311"/>
      <c r="CEB102" s="311"/>
      <c r="CEC102" s="311"/>
      <c r="CED102" s="311"/>
      <c r="CEE102" s="311"/>
      <c r="CEF102" s="311"/>
      <c r="CEG102" s="311"/>
      <c r="CEH102" s="311"/>
      <c r="CEI102" s="311"/>
      <c r="CEJ102" s="311"/>
      <c r="CEK102" s="311"/>
      <c r="CEL102" s="311"/>
      <c r="CEM102" s="311"/>
      <c r="CEN102" s="311"/>
      <c r="CEO102" s="311"/>
      <c r="CEP102" s="311"/>
      <c r="CEQ102" s="311"/>
      <c r="CER102" s="311"/>
      <c r="CES102" s="311"/>
      <c r="CET102" s="311"/>
      <c r="CEU102" s="311"/>
      <c r="CEV102" s="311"/>
      <c r="CEW102" s="311"/>
      <c r="CEX102" s="311"/>
      <c r="CEY102" s="311"/>
      <c r="CEZ102" s="311"/>
      <c r="CFA102" s="311"/>
      <c r="CFB102" s="311"/>
      <c r="CFC102" s="311"/>
      <c r="CFD102" s="311"/>
      <c r="CFE102" s="311"/>
      <c r="CFF102" s="311"/>
      <c r="CFG102" s="311"/>
      <c r="CFH102" s="311"/>
      <c r="CFI102" s="311"/>
      <c r="CFJ102" s="311"/>
      <c r="CFK102" s="311"/>
      <c r="CFL102" s="311"/>
      <c r="CFM102" s="311"/>
      <c r="CFN102" s="311"/>
      <c r="CFO102" s="311"/>
      <c r="CFP102" s="311"/>
      <c r="CFQ102" s="311"/>
      <c r="CFR102" s="311"/>
      <c r="CFS102" s="311"/>
      <c r="CFT102" s="311"/>
      <c r="CFU102" s="311"/>
      <c r="CFV102" s="311"/>
      <c r="CFW102" s="311"/>
      <c r="CFX102" s="311"/>
      <c r="CFY102" s="311"/>
      <c r="CFZ102" s="311"/>
      <c r="CGA102" s="311"/>
      <c r="CGB102" s="311"/>
      <c r="CGC102" s="311"/>
      <c r="CGD102" s="311"/>
      <c r="CGE102" s="311"/>
      <c r="CGF102" s="311"/>
      <c r="CGG102" s="311"/>
      <c r="CGH102" s="311"/>
      <c r="CGI102" s="311"/>
      <c r="CGJ102" s="311"/>
      <c r="CGK102" s="311"/>
      <c r="CGL102" s="311"/>
      <c r="CGM102" s="311"/>
      <c r="CGN102" s="311"/>
      <c r="CGO102" s="311"/>
      <c r="CGP102" s="311"/>
      <c r="CGQ102" s="311"/>
      <c r="CGR102" s="311"/>
      <c r="CGS102" s="311"/>
      <c r="CGT102" s="311"/>
      <c r="CGU102" s="311"/>
      <c r="CGV102" s="311"/>
      <c r="CGW102" s="311"/>
      <c r="CGX102" s="311"/>
      <c r="CGY102" s="311"/>
      <c r="CGZ102" s="311"/>
      <c r="CHA102" s="311"/>
      <c r="CHB102" s="311"/>
      <c r="CHC102" s="311"/>
      <c r="CHD102" s="311"/>
      <c r="CHE102" s="311"/>
      <c r="CHF102" s="311"/>
      <c r="CHG102" s="311"/>
      <c r="CHH102" s="311"/>
      <c r="CHI102" s="311"/>
      <c r="CHJ102" s="311"/>
      <c r="CHK102" s="311"/>
      <c r="CHL102" s="311"/>
      <c r="CHM102" s="311"/>
      <c r="CHN102" s="311"/>
      <c r="CHO102" s="311"/>
      <c r="CHP102" s="311"/>
      <c r="CHQ102" s="311"/>
      <c r="CHR102" s="311"/>
      <c r="CHS102" s="311"/>
      <c r="CHT102" s="311"/>
      <c r="CHU102" s="311"/>
      <c r="CHV102" s="311"/>
      <c r="CHW102" s="311"/>
      <c r="CHX102" s="311"/>
      <c r="CHY102" s="311"/>
      <c r="CHZ102" s="311"/>
      <c r="CIA102" s="311"/>
      <c r="CIB102" s="311"/>
      <c r="CIC102" s="311"/>
      <c r="CID102" s="311"/>
      <c r="CIE102" s="311"/>
      <c r="CIF102" s="311"/>
      <c r="CIG102" s="311"/>
      <c r="CIH102" s="311"/>
      <c r="CII102" s="311"/>
      <c r="CIJ102" s="311"/>
      <c r="CIK102" s="311"/>
      <c r="CIL102" s="311"/>
      <c r="CIM102" s="311"/>
      <c r="CIN102" s="311"/>
      <c r="CIO102" s="311"/>
      <c r="CIP102" s="311"/>
      <c r="CIQ102" s="311"/>
      <c r="CIR102" s="311"/>
      <c r="CIS102" s="311"/>
      <c r="CIT102" s="311"/>
      <c r="CIU102" s="311"/>
      <c r="CIV102" s="311"/>
      <c r="CIW102" s="311"/>
      <c r="CIX102" s="311"/>
      <c r="CIY102" s="311"/>
      <c r="CIZ102" s="311"/>
      <c r="CJA102" s="311"/>
      <c r="CJB102" s="311"/>
      <c r="CJC102" s="311"/>
      <c r="CJD102" s="311"/>
      <c r="CJE102" s="311"/>
      <c r="CJF102" s="311"/>
      <c r="CJG102" s="311"/>
      <c r="CJH102" s="311"/>
      <c r="CJI102" s="311"/>
      <c r="CJJ102" s="311"/>
      <c r="CJK102" s="311"/>
      <c r="CJL102" s="311"/>
      <c r="CJM102" s="311"/>
      <c r="CJN102" s="311"/>
      <c r="CJO102" s="311"/>
      <c r="CJP102" s="311"/>
      <c r="CJQ102" s="311"/>
      <c r="CJR102" s="311"/>
      <c r="CJS102" s="311"/>
      <c r="CJT102" s="311"/>
      <c r="CJU102" s="311"/>
      <c r="CJV102" s="311"/>
      <c r="CJW102" s="311"/>
      <c r="CJX102" s="311"/>
      <c r="CJY102" s="311"/>
      <c r="CJZ102" s="311"/>
      <c r="CKA102" s="311"/>
      <c r="CKB102" s="311"/>
      <c r="CKC102" s="311"/>
      <c r="CKD102" s="311"/>
      <c r="CKE102" s="311"/>
      <c r="CKF102" s="311"/>
      <c r="CKG102" s="311"/>
      <c r="CKH102" s="311"/>
      <c r="CKI102" s="311"/>
      <c r="CKJ102" s="311"/>
      <c r="CKK102" s="311"/>
      <c r="CKL102" s="311"/>
      <c r="CKM102" s="311"/>
      <c r="CKN102" s="311"/>
      <c r="CKO102" s="311"/>
      <c r="CKP102" s="311"/>
      <c r="CKQ102" s="311"/>
      <c r="CKR102" s="311"/>
      <c r="CKS102" s="311"/>
      <c r="CKT102" s="311"/>
      <c r="CKU102" s="311"/>
      <c r="CKV102" s="311"/>
      <c r="CKW102" s="311"/>
      <c r="CKX102" s="311"/>
      <c r="CKY102" s="311"/>
      <c r="CKZ102" s="311"/>
      <c r="CLA102" s="311"/>
      <c r="CLB102" s="311"/>
      <c r="CLC102" s="311"/>
      <c r="CLD102" s="311"/>
      <c r="CLE102" s="311"/>
      <c r="CLF102" s="311"/>
      <c r="CLG102" s="311"/>
      <c r="CLH102" s="311"/>
      <c r="CLI102" s="311"/>
      <c r="CLJ102" s="311"/>
      <c r="CLK102" s="311"/>
      <c r="CLL102" s="311"/>
      <c r="CLM102" s="311"/>
      <c r="CLN102" s="311"/>
      <c r="CLO102" s="311"/>
      <c r="CLP102" s="311"/>
      <c r="CLQ102" s="311"/>
      <c r="CLR102" s="311"/>
      <c r="CLS102" s="311"/>
      <c r="CLT102" s="311"/>
      <c r="CLU102" s="311"/>
      <c r="CLV102" s="311"/>
      <c r="CLW102" s="311"/>
      <c r="CLX102" s="311"/>
      <c r="CLY102" s="311"/>
      <c r="CLZ102" s="311"/>
      <c r="CMA102" s="311"/>
      <c r="CMB102" s="311"/>
      <c r="CMC102" s="311"/>
      <c r="CMD102" s="311"/>
      <c r="CME102" s="311"/>
      <c r="CMF102" s="311"/>
      <c r="CMG102" s="311"/>
      <c r="CMH102" s="311"/>
      <c r="CMI102" s="311"/>
      <c r="CMJ102" s="311"/>
      <c r="CMK102" s="311"/>
      <c r="CML102" s="311"/>
      <c r="CMM102" s="311"/>
      <c r="CMN102" s="311"/>
      <c r="CMO102" s="311"/>
      <c r="CMP102" s="311"/>
      <c r="CMQ102" s="311"/>
      <c r="CMR102" s="311"/>
      <c r="CMS102" s="311"/>
      <c r="CMT102" s="311"/>
      <c r="CMU102" s="311"/>
      <c r="CMV102" s="311"/>
      <c r="CMW102" s="311"/>
      <c r="CMX102" s="311"/>
      <c r="CMY102" s="311"/>
      <c r="CMZ102" s="311"/>
      <c r="CNA102" s="311"/>
      <c r="CNB102" s="311"/>
      <c r="CNC102" s="311"/>
      <c r="CND102" s="311"/>
      <c r="CNE102" s="311"/>
      <c r="CNF102" s="311"/>
      <c r="CNG102" s="311"/>
      <c r="CNH102" s="311"/>
      <c r="CNI102" s="311"/>
      <c r="CNJ102" s="311"/>
      <c r="CNK102" s="311"/>
      <c r="CNL102" s="311"/>
      <c r="CNM102" s="311"/>
      <c r="CNN102" s="311"/>
      <c r="CNO102" s="311"/>
      <c r="CNP102" s="311"/>
      <c r="CNQ102" s="311"/>
      <c r="CNR102" s="311"/>
      <c r="CNS102" s="311"/>
      <c r="CNT102" s="311"/>
      <c r="CNU102" s="311"/>
      <c r="CNV102" s="311"/>
      <c r="CNW102" s="311"/>
      <c r="CNX102" s="311"/>
      <c r="CNY102" s="311"/>
      <c r="CNZ102" s="311"/>
      <c r="COA102" s="311"/>
      <c r="COB102" s="311"/>
      <c r="COC102" s="311"/>
      <c r="COD102" s="311"/>
      <c r="COE102" s="311"/>
      <c r="COF102" s="311"/>
      <c r="COG102" s="311"/>
      <c r="COH102" s="311"/>
      <c r="COI102" s="311"/>
      <c r="COJ102" s="311"/>
      <c r="COK102" s="311"/>
      <c r="COL102" s="311"/>
      <c r="COM102" s="311"/>
      <c r="CON102" s="311"/>
      <c r="COO102" s="311"/>
      <c r="COP102" s="311"/>
      <c r="COQ102" s="311"/>
      <c r="COR102" s="311"/>
      <c r="COS102" s="311"/>
      <c r="COT102" s="311"/>
      <c r="COU102" s="311"/>
      <c r="COV102" s="311"/>
      <c r="COW102" s="311"/>
      <c r="COX102" s="311"/>
      <c r="COY102" s="311"/>
      <c r="COZ102" s="311"/>
      <c r="CPA102" s="311"/>
      <c r="CPB102" s="311"/>
      <c r="CPC102" s="311"/>
      <c r="CPD102" s="311"/>
      <c r="CPE102" s="311"/>
      <c r="CPF102" s="311"/>
      <c r="CPG102" s="311"/>
      <c r="CPH102" s="311"/>
      <c r="CPI102" s="311"/>
      <c r="CPJ102" s="311"/>
      <c r="CPK102" s="311"/>
      <c r="CPL102" s="311"/>
      <c r="CPM102" s="311"/>
      <c r="CPN102" s="311"/>
      <c r="CPO102" s="311"/>
      <c r="CPP102" s="311"/>
      <c r="CPQ102" s="311"/>
      <c r="CPR102" s="311"/>
      <c r="CPS102" s="311"/>
      <c r="CPT102" s="311"/>
      <c r="CPU102" s="311"/>
      <c r="CPV102" s="311"/>
      <c r="CPW102" s="311"/>
      <c r="CPX102" s="311"/>
      <c r="CPY102" s="311"/>
      <c r="CPZ102" s="311"/>
      <c r="CQA102" s="311"/>
      <c r="CQB102" s="311"/>
      <c r="CQC102" s="311"/>
      <c r="CQD102" s="311"/>
      <c r="CQE102" s="311"/>
      <c r="CQF102" s="311"/>
      <c r="CQG102" s="311"/>
      <c r="CQH102" s="311"/>
      <c r="CQI102" s="311"/>
      <c r="CQJ102" s="311"/>
      <c r="CQK102" s="311"/>
      <c r="CQL102" s="311"/>
      <c r="CQM102" s="311"/>
      <c r="CQN102" s="311"/>
      <c r="CQO102" s="311"/>
      <c r="CQP102" s="311"/>
      <c r="CQQ102" s="311"/>
      <c r="CQR102" s="311"/>
      <c r="CQS102" s="311"/>
      <c r="CQT102" s="311"/>
      <c r="CQU102" s="311"/>
      <c r="CQV102" s="311"/>
      <c r="CQW102" s="311"/>
      <c r="CQX102" s="311"/>
      <c r="CQY102" s="311"/>
      <c r="CQZ102" s="311"/>
      <c r="CRA102" s="311"/>
      <c r="CRB102" s="311"/>
      <c r="CRC102" s="311"/>
      <c r="CRD102" s="311"/>
      <c r="CRE102" s="311"/>
      <c r="CRF102" s="311"/>
      <c r="CRG102" s="311"/>
      <c r="CRH102" s="311"/>
      <c r="CRI102" s="311"/>
      <c r="CRJ102" s="311"/>
      <c r="CRK102" s="311"/>
      <c r="CRL102" s="311"/>
      <c r="CRM102" s="311"/>
      <c r="CRN102" s="311"/>
      <c r="CRO102" s="311"/>
      <c r="CRP102" s="311"/>
      <c r="CRQ102" s="311"/>
      <c r="CRR102" s="311"/>
      <c r="CRS102" s="311"/>
      <c r="CRT102" s="311"/>
      <c r="CRU102" s="311"/>
      <c r="CRV102" s="311"/>
      <c r="CRW102" s="311"/>
      <c r="CRX102" s="311"/>
      <c r="CRY102" s="311"/>
      <c r="CRZ102" s="311"/>
      <c r="CSA102" s="311"/>
      <c r="CSB102" s="311"/>
      <c r="CSC102" s="311"/>
      <c r="CSD102" s="311"/>
      <c r="CSE102" s="311"/>
      <c r="CSF102" s="311"/>
      <c r="CSG102" s="311"/>
      <c r="CSH102" s="311"/>
      <c r="CSI102" s="311"/>
      <c r="CSJ102" s="311"/>
      <c r="CSK102" s="311"/>
      <c r="CSL102" s="311"/>
      <c r="CSM102" s="311"/>
      <c r="CSN102" s="311"/>
      <c r="CSO102" s="311"/>
      <c r="CSP102" s="311"/>
      <c r="CSQ102" s="311"/>
      <c r="CSR102" s="311"/>
      <c r="CSS102" s="311"/>
      <c r="CST102" s="311"/>
      <c r="CSU102" s="311"/>
      <c r="CSV102" s="311"/>
      <c r="CSW102" s="311"/>
      <c r="CSX102" s="311"/>
      <c r="CSY102" s="311"/>
      <c r="CSZ102" s="311"/>
      <c r="CTA102" s="311"/>
      <c r="CTB102" s="311"/>
      <c r="CTC102" s="311"/>
      <c r="CTD102" s="311"/>
      <c r="CTE102" s="311"/>
      <c r="CTF102" s="311"/>
      <c r="CTG102" s="311"/>
      <c r="CTH102" s="311"/>
      <c r="CTI102" s="311"/>
      <c r="CTJ102" s="311"/>
      <c r="CTK102" s="311"/>
      <c r="CTL102" s="311"/>
      <c r="CTM102" s="311"/>
      <c r="CTN102" s="311"/>
      <c r="CTO102" s="311"/>
      <c r="CTP102" s="311"/>
      <c r="CTQ102" s="311"/>
      <c r="CTR102" s="311"/>
      <c r="CTS102" s="311"/>
      <c r="CTT102" s="311"/>
      <c r="CTU102" s="311"/>
      <c r="CTV102" s="311"/>
      <c r="CTW102" s="311"/>
      <c r="CTX102" s="311"/>
      <c r="CTY102" s="311"/>
      <c r="CTZ102" s="311"/>
      <c r="CUA102" s="311"/>
      <c r="CUB102" s="311"/>
      <c r="CUC102" s="311"/>
      <c r="CUD102" s="311"/>
      <c r="CUE102" s="311"/>
      <c r="CUF102" s="311"/>
      <c r="CUG102" s="311"/>
      <c r="CUH102" s="311"/>
      <c r="CUI102" s="311"/>
      <c r="CUJ102" s="311"/>
      <c r="CUK102" s="311"/>
      <c r="CUL102" s="311"/>
      <c r="CUM102" s="311"/>
      <c r="CUN102" s="311"/>
      <c r="CUO102" s="311"/>
      <c r="CUP102" s="311"/>
      <c r="CUQ102" s="311"/>
      <c r="CUR102" s="311"/>
      <c r="CUS102" s="311"/>
      <c r="CUT102" s="311"/>
      <c r="CUU102" s="311"/>
      <c r="CUV102" s="311"/>
      <c r="CUW102" s="311"/>
      <c r="CUX102" s="311"/>
      <c r="CUY102" s="311"/>
      <c r="CUZ102" s="311"/>
      <c r="CVA102" s="311"/>
      <c r="CVB102" s="311"/>
      <c r="CVC102" s="311"/>
      <c r="CVD102" s="311"/>
      <c r="CVE102" s="311"/>
      <c r="CVF102" s="311"/>
      <c r="CVG102" s="311"/>
      <c r="CVH102" s="311"/>
      <c r="CVI102" s="311"/>
      <c r="CVJ102" s="311"/>
      <c r="CVK102" s="311"/>
      <c r="CVL102" s="311"/>
      <c r="CVM102" s="311"/>
      <c r="CVN102" s="311"/>
      <c r="CVO102" s="311"/>
      <c r="CVP102" s="311"/>
      <c r="CVQ102" s="311"/>
      <c r="CVR102" s="311"/>
      <c r="CVS102" s="311"/>
      <c r="CVT102" s="311"/>
      <c r="CVU102" s="311"/>
      <c r="CVV102" s="311"/>
      <c r="CVW102" s="311"/>
      <c r="CVX102" s="311"/>
      <c r="CVY102" s="311"/>
      <c r="CVZ102" s="311"/>
      <c r="CWA102" s="311"/>
      <c r="CWB102" s="311"/>
      <c r="CWC102" s="311"/>
      <c r="CWD102" s="311"/>
      <c r="CWE102" s="311"/>
      <c r="CWF102" s="311"/>
      <c r="CWG102" s="311"/>
      <c r="CWH102" s="311"/>
      <c r="CWI102" s="311"/>
      <c r="CWJ102" s="311"/>
      <c r="CWK102" s="311"/>
      <c r="CWL102" s="311"/>
      <c r="CWM102" s="311"/>
      <c r="CWN102" s="311"/>
      <c r="CWO102" s="311"/>
      <c r="CWP102" s="311"/>
      <c r="CWQ102" s="311"/>
      <c r="CWR102" s="311"/>
      <c r="CWS102" s="311"/>
      <c r="CWT102" s="311"/>
      <c r="CWU102" s="311"/>
      <c r="CWV102" s="311"/>
      <c r="CWW102" s="311"/>
      <c r="CWX102" s="311"/>
      <c r="CWY102" s="311"/>
      <c r="CWZ102" s="311"/>
      <c r="CXA102" s="311"/>
      <c r="CXB102" s="311"/>
      <c r="CXC102" s="311"/>
      <c r="CXD102" s="311"/>
      <c r="CXE102" s="311"/>
      <c r="CXF102" s="311"/>
      <c r="CXG102" s="311"/>
      <c r="CXH102" s="311"/>
      <c r="CXI102" s="311"/>
      <c r="CXJ102" s="311"/>
      <c r="CXK102" s="311"/>
      <c r="CXL102" s="311"/>
      <c r="CXM102" s="311"/>
      <c r="CXN102" s="311"/>
      <c r="CXO102" s="311"/>
      <c r="CXP102" s="311"/>
      <c r="CXQ102" s="311"/>
      <c r="CXR102" s="311"/>
      <c r="CXS102" s="311"/>
      <c r="CXT102" s="311"/>
      <c r="CXU102" s="311"/>
      <c r="CXV102" s="311"/>
      <c r="CXW102" s="311"/>
      <c r="CXX102" s="311"/>
      <c r="CXY102" s="311"/>
      <c r="CXZ102" s="311"/>
      <c r="CYA102" s="311"/>
      <c r="CYB102" s="311"/>
      <c r="CYC102" s="311"/>
      <c r="CYD102" s="311"/>
      <c r="CYE102" s="311"/>
      <c r="CYF102" s="311"/>
      <c r="CYG102" s="311"/>
      <c r="CYH102" s="311"/>
      <c r="CYI102" s="311"/>
      <c r="CYJ102" s="311"/>
      <c r="CYK102" s="311"/>
      <c r="CYL102" s="311"/>
      <c r="CYM102" s="311"/>
      <c r="CYN102" s="311"/>
      <c r="CYO102" s="311"/>
      <c r="CYP102" s="311"/>
      <c r="CYQ102" s="311"/>
      <c r="CYR102" s="311"/>
      <c r="CYS102" s="311"/>
      <c r="CYT102" s="311"/>
      <c r="CYU102" s="311"/>
      <c r="CYV102" s="311"/>
      <c r="CYW102" s="311"/>
      <c r="CYX102" s="311"/>
      <c r="CYY102" s="311"/>
      <c r="CYZ102" s="311"/>
      <c r="CZA102" s="311"/>
      <c r="CZB102" s="311"/>
      <c r="CZC102" s="311"/>
      <c r="CZD102" s="311"/>
      <c r="CZE102" s="311"/>
      <c r="CZF102" s="311"/>
      <c r="CZG102" s="311"/>
      <c r="CZH102" s="311"/>
      <c r="CZI102" s="311"/>
      <c r="CZJ102" s="311"/>
      <c r="CZK102" s="311"/>
      <c r="CZL102" s="311"/>
      <c r="CZM102" s="311"/>
      <c r="CZN102" s="311"/>
      <c r="CZO102" s="311"/>
      <c r="CZP102" s="311"/>
      <c r="CZQ102" s="311"/>
      <c r="CZR102" s="311"/>
      <c r="CZS102" s="311"/>
      <c r="CZT102" s="311"/>
      <c r="CZU102" s="311"/>
      <c r="CZV102" s="311"/>
      <c r="CZW102" s="311"/>
      <c r="CZX102" s="311"/>
      <c r="CZY102" s="311"/>
      <c r="CZZ102" s="311"/>
      <c r="DAA102" s="311"/>
      <c r="DAB102" s="311"/>
      <c r="DAC102" s="311"/>
      <c r="DAD102" s="311"/>
      <c r="DAE102" s="311"/>
      <c r="DAF102" s="311"/>
      <c r="DAG102" s="311"/>
      <c r="DAH102" s="311"/>
      <c r="DAI102" s="311"/>
      <c r="DAJ102" s="311"/>
      <c r="DAK102" s="311"/>
      <c r="DAL102" s="311"/>
      <c r="DAM102" s="311"/>
      <c r="DAN102" s="311"/>
      <c r="DAO102" s="311"/>
      <c r="DAP102" s="311"/>
      <c r="DAQ102" s="311"/>
      <c r="DAR102" s="311"/>
      <c r="DAS102" s="311"/>
      <c r="DAT102" s="311"/>
      <c r="DAU102" s="311"/>
      <c r="DAV102" s="311"/>
      <c r="DAW102" s="311"/>
      <c r="DAX102" s="311"/>
      <c r="DAY102" s="311"/>
      <c r="DAZ102" s="311"/>
      <c r="DBA102" s="311"/>
      <c r="DBB102" s="311"/>
      <c r="DBC102" s="311"/>
      <c r="DBD102" s="311"/>
      <c r="DBE102" s="311"/>
      <c r="DBF102" s="311"/>
      <c r="DBG102" s="311"/>
      <c r="DBH102" s="311"/>
      <c r="DBI102" s="311"/>
      <c r="DBJ102" s="311"/>
      <c r="DBK102" s="311"/>
      <c r="DBL102" s="311"/>
      <c r="DBM102" s="311"/>
      <c r="DBN102" s="311"/>
      <c r="DBO102" s="311"/>
      <c r="DBP102" s="311"/>
      <c r="DBQ102" s="311"/>
      <c r="DBR102" s="311"/>
      <c r="DBS102" s="311"/>
      <c r="DBT102" s="311"/>
      <c r="DBU102" s="311"/>
      <c r="DBV102" s="311"/>
      <c r="DBW102" s="311"/>
      <c r="DBX102" s="311"/>
      <c r="DBY102" s="311"/>
      <c r="DBZ102" s="311"/>
      <c r="DCA102" s="311"/>
      <c r="DCB102" s="311"/>
      <c r="DCC102" s="311"/>
      <c r="DCD102" s="311"/>
      <c r="DCE102" s="311"/>
      <c r="DCF102" s="311"/>
      <c r="DCG102" s="311"/>
      <c r="DCH102" s="311"/>
      <c r="DCI102" s="311"/>
      <c r="DCJ102" s="311"/>
      <c r="DCK102" s="311"/>
      <c r="DCL102" s="311"/>
      <c r="DCM102" s="311"/>
      <c r="DCN102" s="311"/>
      <c r="DCO102" s="311"/>
      <c r="DCP102" s="311"/>
      <c r="DCQ102" s="311"/>
      <c r="DCR102" s="311"/>
      <c r="DCS102" s="311"/>
      <c r="DCT102" s="311"/>
      <c r="DCU102" s="311"/>
      <c r="DCV102" s="311"/>
      <c r="DCW102" s="311"/>
      <c r="DCX102" s="311"/>
      <c r="DCY102" s="311"/>
      <c r="DCZ102" s="311"/>
      <c r="DDA102" s="311"/>
      <c r="DDB102" s="311"/>
      <c r="DDC102" s="311"/>
      <c r="DDD102" s="311"/>
      <c r="DDE102" s="311"/>
      <c r="DDF102" s="311"/>
      <c r="DDG102" s="311"/>
      <c r="DDH102" s="311"/>
      <c r="DDI102" s="311"/>
      <c r="DDJ102" s="311"/>
      <c r="DDK102" s="311"/>
      <c r="DDL102" s="311"/>
      <c r="DDM102" s="311"/>
      <c r="DDN102" s="311"/>
      <c r="DDO102" s="311"/>
      <c r="DDP102" s="311"/>
      <c r="DDQ102" s="311"/>
      <c r="DDR102" s="311"/>
      <c r="DDS102" s="311"/>
      <c r="DDT102" s="311"/>
      <c r="DDU102" s="311"/>
      <c r="DDV102" s="311"/>
      <c r="DDW102" s="311"/>
      <c r="DDX102" s="311"/>
      <c r="DDY102" s="311"/>
      <c r="DDZ102" s="311"/>
      <c r="DEA102" s="311"/>
      <c r="DEB102" s="311"/>
      <c r="DEC102" s="311"/>
      <c r="DED102" s="311"/>
      <c r="DEE102" s="311"/>
      <c r="DEF102" s="311"/>
      <c r="DEG102" s="311"/>
      <c r="DEH102" s="311"/>
      <c r="DEI102" s="311"/>
      <c r="DEJ102" s="311"/>
      <c r="DEK102" s="311"/>
      <c r="DEL102" s="311"/>
      <c r="DEM102" s="311"/>
      <c r="DEN102" s="311"/>
      <c r="DEO102" s="311"/>
      <c r="DEP102" s="311"/>
      <c r="DEQ102" s="311"/>
      <c r="DER102" s="311"/>
      <c r="DES102" s="311"/>
      <c r="DET102" s="311"/>
      <c r="DEU102" s="311"/>
      <c r="DEV102" s="311"/>
      <c r="DEW102" s="311"/>
      <c r="DEX102" s="311"/>
      <c r="DEY102" s="311"/>
      <c r="DEZ102" s="311"/>
      <c r="DFA102" s="311"/>
      <c r="DFB102" s="311"/>
      <c r="DFC102" s="311"/>
      <c r="DFD102" s="311"/>
      <c r="DFE102" s="311"/>
      <c r="DFF102" s="311"/>
      <c r="DFG102" s="311"/>
      <c r="DFH102" s="311"/>
      <c r="DFI102" s="311"/>
      <c r="DFJ102" s="311"/>
      <c r="DFK102" s="311"/>
      <c r="DFL102" s="311"/>
      <c r="DFM102" s="311"/>
      <c r="DFN102" s="311"/>
      <c r="DFO102" s="311"/>
      <c r="DFP102" s="311"/>
      <c r="DFQ102" s="311"/>
      <c r="DFR102" s="311"/>
      <c r="DFS102" s="311"/>
      <c r="DFT102" s="311"/>
      <c r="DFU102" s="311"/>
      <c r="DFV102" s="311"/>
      <c r="DFW102" s="311"/>
      <c r="DFX102" s="311"/>
      <c r="DFY102" s="311"/>
      <c r="DFZ102" s="311"/>
      <c r="DGA102" s="311"/>
      <c r="DGB102" s="311"/>
      <c r="DGC102" s="311"/>
      <c r="DGD102" s="311"/>
      <c r="DGE102" s="311"/>
      <c r="DGF102" s="311"/>
      <c r="DGG102" s="311"/>
      <c r="DGH102" s="311"/>
      <c r="DGI102" s="311"/>
      <c r="DGJ102" s="311"/>
      <c r="DGK102" s="311"/>
      <c r="DGL102" s="311"/>
      <c r="DGM102" s="311"/>
      <c r="DGN102" s="311"/>
      <c r="DGO102" s="311"/>
      <c r="DGP102" s="311"/>
      <c r="DGQ102" s="311"/>
      <c r="DGR102" s="311"/>
      <c r="DGS102" s="311"/>
      <c r="DGT102" s="311"/>
      <c r="DGU102" s="311"/>
      <c r="DGV102" s="311"/>
      <c r="DGW102" s="311"/>
      <c r="DGX102" s="311"/>
      <c r="DGY102" s="311"/>
      <c r="DGZ102" s="311"/>
      <c r="DHA102" s="311"/>
      <c r="DHB102" s="311"/>
      <c r="DHC102" s="311"/>
      <c r="DHD102" s="311"/>
      <c r="DHE102" s="311"/>
      <c r="DHF102" s="311"/>
      <c r="DHG102" s="311"/>
      <c r="DHH102" s="311"/>
      <c r="DHI102" s="311"/>
      <c r="DHJ102" s="311"/>
      <c r="DHK102" s="311"/>
      <c r="DHL102" s="311"/>
      <c r="DHM102" s="311"/>
      <c r="DHN102" s="311"/>
      <c r="DHO102" s="311"/>
      <c r="DHP102" s="311"/>
      <c r="DHQ102" s="311"/>
      <c r="DHR102" s="311"/>
      <c r="DHS102" s="311"/>
      <c r="DHT102" s="311"/>
      <c r="DHU102" s="311"/>
      <c r="DHV102" s="311"/>
      <c r="DHW102" s="311"/>
      <c r="DHX102" s="311"/>
      <c r="DHY102" s="311"/>
      <c r="DHZ102" s="311"/>
      <c r="DIA102" s="311"/>
      <c r="DIB102" s="311"/>
      <c r="DIC102" s="311"/>
      <c r="DID102" s="311"/>
      <c r="DIE102" s="311"/>
      <c r="DIF102" s="311"/>
      <c r="DIG102" s="311"/>
      <c r="DIH102" s="311"/>
      <c r="DII102" s="311"/>
      <c r="DIJ102" s="311"/>
      <c r="DIK102" s="311"/>
      <c r="DIL102" s="311"/>
      <c r="DIM102" s="311"/>
      <c r="DIN102" s="311"/>
      <c r="DIO102" s="311"/>
      <c r="DIP102" s="311"/>
      <c r="DIQ102" s="311"/>
      <c r="DIR102" s="311"/>
      <c r="DIS102" s="311"/>
      <c r="DIT102" s="311"/>
      <c r="DIU102" s="311"/>
      <c r="DIV102" s="311"/>
      <c r="DIW102" s="311"/>
      <c r="DIX102" s="311"/>
      <c r="DIY102" s="311"/>
      <c r="DIZ102" s="311"/>
      <c r="DJA102" s="311"/>
      <c r="DJB102" s="311"/>
      <c r="DJC102" s="311"/>
      <c r="DJD102" s="311"/>
      <c r="DJE102" s="311"/>
      <c r="DJF102" s="311"/>
      <c r="DJG102" s="311"/>
      <c r="DJH102" s="311"/>
      <c r="DJI102" s="311"/>
      <c r="DJJ102" s="311"/>
      <c r="DJK102" s="311"/>
      <c r="DJL102" s="311"/>
      <c r="DJM102" s="311"/>
      <c r="DJN102" s="311"/>
      <c r="DJO102" s="311"/>
      <c r="DJP102" s="311"/>
      <c r="DJQ102" s="311"/>
      <c r="DJR102" s="311"/>
      <c r="DJS102" s="311"/>
      <c r="DJT102" s="311"/>
      <c r="DJU102" s="311"/>
      <c r="DJV102" s="311"/>
      <c r="DJW102" s="311"/>
      <c r="DJX102" s="311"/>
      <c r="DJY102" s="311"/>
      <c r="DJZ102" s="311"/>
      <c r="DKA102" s="311"/>
      <c r="DKB102" s="311"/>
      <c r="DKC102" s="311"/>
      <c r="DKD102" s="311"/>
      <c r="DKE102" s="311"/>
      <c r="DKF102" s="311"/>
      <c r="DKG102" s="311"/>
      <c r="DKH102" s="311"/>
      <c r="DKI102" s="311"/>
      <c r="DKJ102" s="311"/>
      <c r="DKK102" s="311"/>
      <c r="DKL102" s="311"/>
      <c r="DKM102" s="311"/>
      <c r="DKN102" s="311"/>
      <c r="DKO102" s="311"/>
      <c r="DKP102" s="311"/>
      <c r="DKQ102" s="311"/>
      <c r="DKR102" s="311"/>
      <c r="DKS102" s="311"/>
      <c r="DKT102" s="311"/>
      <c r="DKU102" s="311"/>
      <c r="DKV102" s="311"/>
      <c r="DKW102" s="311"/>
      <c r="DKX102" s="311"/>
      <c r="DKY102" s="311"/>
      <c r="DKZ102" s="311"/>
      <c r="DLA102" s="311"/>
      <c r="DLB102" s="311"/>
      <c r="DLC102" s="311"/>
      <c r="DLD102" s="311"/>
      <c r="DLE102" s="311"/>
      <c r="DLF102" s="311"/>
      <c r="DLG102" s="311"/>
      <c r="DLH102" s="311"/>
      <c r="DLI102" s="311"/>
      <c r="DLJ102" s="311"/>
      <c r="DLK102" s="311"/>
      <c r="DLL102" s="311"/>
      <c r="DLM102" s="311"/>
      <c r="DLN102" s="311"/>
      <c r="DLO102" s="311"/>
      <c r="DLP102" s="311"/>
      <c r="DLQ102" s="311"/>
      <c r="DLR102" s="311"/>
      <c r="DLS102" s="311"/>
      <c r="DLT102" s="311"/>
      <c r="DLU102" s="311"/>
      <c r="DLV102" s="311"/>
      <c r="DLW102" s="311"/>
      <c r="DLX102" s="311"/>
      <c r="DLY102" s="311"/>
      <c r="DLZ102" s="311"/>
      <c r="DMA102" s="311"/>
      <c r="DMB102" s="311"/>
      <c r="DMC102" s="311"/>
      <c r="DMD102" s="311"/>
      <c r="DME102" s="311"/>
      <c r="DMF102" s="311"/>
      <c r="DMG102" s="311"/>
      <c r="DMH102" s="311"/>
      <c r="DMI102" s="311"/>
      <c r="DMJ102" s="311"/>
      <c r="DMK102" s="311"/>
      <c r="DML102" s="311"/>
      <c r="DMM102" s="311"/>
      <c r="DMN102" s="311"/>
      <c r="DMO102" s="311"/>
      <c r="DMP102" s="311"/>
      <c r="DMQ102" s="311"/>
      <c r="DMR102" s="311"/>
      <c r="DMS102" s="311"/>
      <c r="DMT102" s="311"/>
      <c r="DMU102" s="311"/>
      <c r="DMV102" s="311"/>
      <c r="DMW102" s="311"/>
      <c r="DMX102" s="311"/>
      <c r="DMY102" s="311"/>
      <c r="DMZ102" s="311"/>
      <c r="DNA102" s="311"/>
      <c r="DNB102" s="311"/>
      <c r="DNC102" s="311"/>
      <c r="DND102" s="311"/>
      <c r="DNE102" s="311"/>
      <c r="DNF102" s="311"/>
      <c r="DNG102" s="311"/>
      <c r="DNH102" s="311"/>
      <c r="DNI102" s="311"/>
      <c r="DNJ102" s="311"/>
      <c r="DNK102" s="311"/>
      <c r="DNL102" s="311"/>
      <c r="DNM102" s="311"/>
      <c r="DNN102" s="311"/>
      <c r="DNO102" s="311"/>
      <c r="DNP102" s="311"/>
      <c r="DNQ102" s="311"/>
      <c r="DNR102" s="311"/>
      <c r="DNS102" s="311"/>
      <c r="DNT102" s="311"/>
      <c r="DNU102" s="311"/>
      <c r="DNV102" s="311"/>
      <c r="DNW102" s="311"/>
      <c r="DNX102" s="311"/>
      <c r="DNY102" s="311"/>
      <c r="DNZ102" s="311"/>
      <c r="DOA102" s="311"/>
      <c r="DOB102" s="311"/>
      <c r="DOC102" s="311"/>
      <c r="DOD102" s="311"/>
      <c r="DOE102" s="311"/>
      <c r="DOF102" s="311"/>
      <c r="DOG102" s="311"/>
      <c r="DOH102" s="311"/>
      <c r="DOI102" s="311"/>
      <c r="DOJ102" s="311"/>
      <c r="DOK102" s="311"/>
      <c r="DOL102" s="311"/>
      <c r="DOM102" s="311"/>
      <c r="DON102" s="311"/>
      <c r="DOO102" s="311"/>
      <c r="DOP102" s="311"/>
      <c r="DOQ102" s="311"/>
      <c r="DOR102" s="311"/>
      <c r="DOS102" s="311"/>
      <c r="DOT102" s="311"/>
      <c r="DOU102" s="311"/>
      <c r="DOV102" s="311"/>
      <c r="DOW102" s="311"/>
      <c r="DOX102" s="311"/>
      <c r="DOY102" s="311"/>
      <c r="DOZ102" s="311"/>
      <c r="DPA102" s="311"/>
      <c r="DPB102" s="311"/>
      <c r="DPC102" s="311"/>
      <c r="DPD102" s="311"/>
      <c r="DPE102" s="311"/>
      <c r="DPF102" s="311"/>
      <c r="DPG102" s="311"/>
      <c r="DPH102" s="311"/>
      <c r="DPI102" s="311"/>
      <c r="DPJ102" s="311"/>
      <c r="DPK102" s="311"/>
      <c r="DPL102" s="311"/>
      <c r="DPM102" s="311"/>
      <c r="DPN102" s="311"/>
      <c r="DPO102" s="311"/>
      <c r="DPP102" s="311"/>
      <c r="DPQ102" s="311"/>
      <c r="DPR102" s="311"/>
      <c r="DPS102" s="311"/>
      <c r="DPT102" s="311"/>
      <c r="DPU102" s="311"/>
      <c r="DPV102" s="311"/>
      <c r="DPW102" s="311"/>
      <c r="DPX102" s="311"/>
      <c r="DPY102" s="311"/>
      <c r="DPZ102" s="311"/>
      <c r="DQA102" s="311"/>
      <c r="DQB102" s="311"/>
      <c r="DQC102" s="311"/>
      <c r="DQD102" s="311"/>
      <c r="DQE102" s="311"/>
      <c r="DQF102" s="311"/>
      <c r="DQG102" s="311"/>
      <c r="DQH102" s="311"/>
      <c r="DQI102" s="311"/>
      <c r="DQJ102" s="311"/>
      <c r="DQK102" s="311"/>
      <c r="DQL102" s="311"/>
      <c r="DQM102" s="311"/>
      <c r="DQN102" s="311"/>
      <c r="DQO102" s="311"/>
      <c r="DQP102" s="311"/>
      <c r="DQQ102" s="311"/>
      <c r="DQR102" s="311"/>
      <c r="DQS102" s="311"/>
      <c r="DQT102" s="311"/>
      <c r="DQU102" s="311"/>
      <c r="DQV102" s="311"/>
      <c r="DQW102" s="311"/>
      <c r="DQX102" s="311"/>
      <c r="DQY102" s="311"/>
      <c r="DQZ102" s="311"/>
      <c r="DRA102" s="311"/>
      <c r="DRB102" s="311"/>
      <c r="DRC102" s="311"/>
      <c r="DRD102" s="311"/>
      <c r="DRE102" s="311"/>
      <c r="DRF102" s="311"/>
      <c r="DRG102" s="311"/>
      <c r="DRH102" s="311"/>
      <c r="DRI102" s="311"/>
      <c r="DRJ102" s="311"/>
      <c r="DRK102" s="311"/>
      <c r="DRL102" s="311"/>
      <c r="DRM102" s="311"/>
      <c r="DRN102" s="311"/>
      <c r="DRO102" s="311"/>
      <c r="DRP102" s="311"/>
      <c r="DRQ102" s="311"/>
      <c r="DRR102" s="311"/>
      <c r="DRS102" s="311"/>
      <c r="DRT102" s="311"/>
      <c r="DRU102" s="311"/>
      <c r="DRV102" s="311"/>
      <c r="DRW102" s="311"/>
      <c r="DRX102" s="311"/>
      <c r="DRY102" s="311"/>
      <c r="DRZ102" s="311"/>
      <c r="DSA102" s="311"/>
      <c r="DSB102" s="311"/>
      <c r="DSC102" s="311"/>
      <c r="DSD102" s="311"/>
      <c r="DSE102" s="311"/>
      <c r="DSF102" s="311"/>
      <c r="DSG102" s="311"/>
      <c r="DSH102" s="311"/>
      <c r="DSI102" s="311"/>
      <c r="DSJ102" s="311"/>
      <c r="DSK102" s="311"/>
      <c r="DSL102" s="311"/>
      <c r="DSM102" s="311"/>
      <c r="DSN102" s="311"/>
      <c r="DSO102" s="311"/>
      <c r="DSP102" s="311"/>
      <c r="DSQ102" s="311"/>
      <c r="DSR102" s="311"/>
      <c r="DSS102" s="311"/>
      <c r="DST102" s="311"/>
      <c r="DSU102" s="311"/>
      <c r="DSV102" s="311"/>
      <c r="DSW102" s="311"/>
      <c r="DSX102" s="311"/>
      <c r="DSY102" s="311"/>
      <c r="DSZ102" s="311"/>
      <c r="DTA102" s="311"/>
      <c r="DTB102" s="311"/>
      <c r="DTC102" s="311"/>
      <c r="DTD102" s="311"/>
      <c r="DTE102" s="311"/>
      <c r="DTF102" s="311"/>
      <c r="DTG102" s="311"/>
      <c r="DTH102" s="311"/>
      <c r="DTI102" s="311"/>
      <c r="DTJ102" s="311"/>
      <c r="DTK102" s="311"/>
      <c r="DTL102" s="311"/>
      <c r="DTM102" s="311"/>
      <c r="DTN102" s="311"/>
      <c r="DTO102" s="311"/>
      <c r="DTP102" s="311"/>
      <c r="DTQ102" s="311"/>
      <c r="DTR102" s="311"/>
      <c r="DTS102" s="311"/>
      <c r="DTT102" s="311"/>
      <c r="DTU102" s="311"/>
      <c r="DTV102" s="311"/>
      <c r="DTW102" s="311"/>
      <c r="DTX102" s="311"/>
      <c r="DTY102" s="311"/>
      <c r="DTZ102" s="311"/>
      <c r="DUA102" s="311"/>
      <c r="DUB102" s="311"/>
      <c r="DUC102" s="311"/>
      <c r="DUD102" s="311"/>
      <c r="DUE102" s="311"/>
      <c r="DUF102" s="311"/>
      <c r="DUG102" s="311"/>
      <c r="DUH102" s="311"/>
      <c r="DUI102" s="311"/>
      <c r="DUJ102" s="311"/>
      <c r="DUK102" s="311"/>
      <c r="DUL102" s="311"/>
      <c r="DUM102" s="311"/>
      <c r="DUN102" s="311"/>
      <c r="DUO102" s="311"/>
      <c r="DUP102" s="311"/>
      <c r="DUQ102" s="311"/>
      <c r="DUR102" s="311"/>
      <c r="DUS102" s="311"/>
      <c r="DUT102" s="311"/>
      <c r="DUU102" s="311"/>
      <c r="DUV102" s="311"/>
      <c r="DUW102" s="311"/>
      <c r="DUX102" s="311"/>
      <c r="DUY102" s="311"/>
      <c r="DUZ102" s="311"/>
      <c r="DVA102" s="311"/>
      <c r="DVB102" s="311"/>
      <c r="DVC102" s="311"/>
      <c r="DVD102" s="311"/>
      <c r="DVE102" s="311"/>
      <c r="DVF102" s="311"/>
      <c r="DVG102" s="311"/>
      <c r="DVH102" s="311"/>
      <c r="DVI102" s="311"/>
      <c r="DVJ102" s="311"/>
      <c r="DVK102" s="311"/>
      <c r="DVL102" s="311"/>
      <c r="DVM102" s="311"/>
      <c r="DVN102" s="311"/>
      <c r="DVO102" s="311"/>
      <c r="DVP102" s="311"/>
      <c r="DVQ102" s="311"/>
      <c r="DVR102" s="311"/>
      <c r="DVS102" s="311"/>
      <c r="DVT102" s="311"/>
      <c r="DVU102" s="311"/>
      <c r="DVV102" s="311"/>
      <c r="DVW102" s="311"/>
      <c r="DVX102" s="311"/>
      <c r="DVY102" s="311"/>
      <c r="DVZ102" s="311"/>
      <c r="DWA102" s="311"/>
      <c r="DWB102" s="311"/>
      <c r="DWC102" s="311"/>
      <c r="DWD102" s="311"/>
      <c r="DWE102" s="311"/>
      <c r="DWF102" s="311"/>
      <c r="DWG102" s="311"/>
      <c r="DWH102" s="311"/>
      <c r="DWI102" s="311"/>
      <c r="DWJ102" s="311"/>
      <c r="DWK102" s="311"/>
      <c r="DWL102" s="311"/>
      <c r="DWM102" s="311"/>
      <c r="DWN102" s="311"/>
      <c r="DWO102" s="311"/>
      <c r="DWP102" s="311"/>
      <c r="DWQ102" s="311"/>
      <c r="DWR102" s="311"/>
      <c r="DWS102" s="311"/>
      <c r="DWT102" s="311"/>
      <c r="DWU102" s="311"/>
      <c r="DWV102" s="311"/>
      <c r="DWW102" s="311"/>
      <c r="DWX102" s="311"/>
      <c r="DWY102" s="311"/>
      <c r="DWZ102" s="311"/>
      <c r="DXA102" s="311"/>
      <c r="DXB102" s="311"/>
      <c r="DXC102" s="311"/>
      <c r="DXD102" s="311"/>
      <c r="DXE102" s="311"/>
      <c r="DXF102" s="311"/>
      <c r="DXG102" s="311"/>
      <c r="DXH102" s="311"/>
      <c r="DXI102" s="311"/>
      <c r="DXJ102" s="311"/>
      <c r="DXK102" s="311"/>
      <c r="DXL102" s="311"/>
      <c r="DXM102" s="311"/>
      <c r="DXN102" s="311"/>
      <c r="DXO102" s="311"/>
      <c r="DXP102" s="311"/>
      <c r="DXQ102" s="311"/>
      <c r="DXR102" s="311"/>
      <c r="DXS102" s="311"/>
      <c r="DXT102" s="311"/>
      <c r="DXU102" s="311"/>
      <c r="DXV102" s="311"/>
      <c r="DXW102" s="311"/>
      <c r="DXX102" s="311"/>
      <c r="DXY102" s="311"/>
      <c r="DXZ102" s="311"/>
      <c r="DYA102" s="311"/>
      <c r="DYB102" s="311"/>
      <c r="DYC102" s="311"/>
      <c r="DYD102" s="311"/>
      <c r="DYE102" s="311"/>
      <c r="DYF102" s="311"/>
      <c r="DYG102" s="311"/>
      <c r="DYH102" s="311"/>
      <c r="DYI102" s="311"/>
      <c r="DYJ102" s="311"/>
      <c r="DYK102" s="311"/>
      <c r="DYL102" s="311"/>
      <c r="DYM102" s="311"/>
      <c r="DYN102" s="311"/>
      <c r="DYO102" s="311"/>
      <c r="DYP102" s="311"/>
      <c r="DYQ102" s="311"/>
      <c r="DYR102" s="311"/>
      <c r="DYS102" s="311"/>
      <c r="DYT102" s="311"/>
      <c r="DYU102" s="311"/>
      <c r="DYV102" s="311"/>
      <c r="DYW102" s="311"/>
      <c r="DYX102" s="311"/>
      <c r="DYY102" s="311"/>
      <c r="DYZ102" s="311"/>
      <c r="DZA102" s="311"/>
      <c r="DZB102" s="311"/>
      <c r="DZC102" s="311"/>
      <c r="DZD102" s="311"/>
      <c r="DZE102" s="311"/>
      <c r="DZF102" s="311"/>
      <c r="DZG102" s="311"/>
      <c r="DZH102" s="311"/>
      <c r="DZI102" s="311"/>
      <c r="DZJ102" s="311"/>
      <c r="DZK102" s="311"/>
      <c r="DZL102" s="311"/>
      <c r="DZM102" s="311"/>
      <c r="DZN102" s="311"/>
      <c r="DZO102" s="311"/>
      <c r="DZP102" s="311"/>
      <c r="DZQ102" s="311"/>
      <c r="DZR102" s="311"/>
      <c r="DZS102" s="311"/>
      <c r="DZT102" s="311"/>
      <c r="DZU102" s="311"/>
      <c r="DZV102" s="311"/>
      <c r="DZW102" s="311"/>
      <c r="DZX102" s="311"/>
      <c r="DZY102" s="311"/>
      <c r="DZZ102" s="311"/>
      <c r="EAA102" s="311"/>
      <c r="EAB102" s="311"/>
      <c r="EAC102" s="311"/>
      <c r="EAD102" s="311"/>
      <c r="EAE102" s="311"/>
      <c r="EAF102" s="311"/>
      <c r="EAG102" s="311"/>
      <c r="EAH102" s="311"/>
      <c r="EAI102" s="311"/>
      <c r="EAJ102" s="311"/>
      <c r="EAK102" s="311"/>
      <c r="EAL102" s="311"/>
      <c r="EAM102" s="311"/>
      <c r="EAN102" s="311"/>
      <c r="EAO102" s="311"/>
      <c r="EAP102" s="311"/>
      <c r="EAQ102" s="311"/>
      <c r="EAR102" s="311"/>
      <c r="EAS102" s="311"/>
      <c r="EAT102" s="311"/>
      <c r="EAU102" s="311"/>
      <c r="EAV102" s="311"/>
      <c r="EAW102" s="311"/>
      <c r="EAX102" s="311"/>
      <c r="EAY102" s="311"/>
      <c r="EAZ102" s="311"/>
      <c r="EBA102" s="311"/>
      <c r="EBB102" s="311"/>
      <c r="EBC102" s="311"/>
      <c r="EBD102" s="311"/>
      <c r="EBE102" s="311"/>
      <c r="EBF102" s="311"/>
      <c r="EBG102" s="311"/>
      <c r="EBH102" s="311"/>
      <c r="EBI102" s="311"/>
      <c r="EBJ102" s="311"/>
      <c r="EBK102" s="311"/>
      <c r="EBL102" s="311"/>
      <c r="EBM102" s="311"/>
      <c r="EBN102" s="311"/>
      <c r="EBO102" s="311"/>
      <c r="EBP102" s="311"/>
      <c r="EBQ102" s="311"/>
      <c r="EBR102" s="311"/>
      <c r="EBS102" s="311"/>
      <c r="EBT102" s="311"/>
      <c r="EBU102" s="311"/>
      <c r="EBV102" s="311"/>
      <c r="EBW102" s="311"/>
      <c r="EBX102" s="311"/>
      <c r="EBY102" s="311"/>
      <c r="EBZ102" s="311"/>
      <c r="ECA102" s="311"/>
      <c r="ECB102" s="311"/>
      <c r="ECC102" s="311"/>
      <c r="ECD102" s="311"/>
      <c r="ECE102" s="311"/>
      <c r="ECF102" s="311"/>
      <c r="ECG102" s="311"/>
      <c r="ECH102" s="311"/>
      <c r="ECI102" s="311"/>
      <c r="ECJ102" s="311"/>
      <c r="ECK102" s="311"/>
      <c r="ECL102" s="311"/>
      <c r="ECM102" s="311"/>
      <c r="ECN102" s="311"/>
      <c r="ECO102" s="311"/>
      <c r="ECP102" s="311"/>
      <c r="ECQ102" s="311"/>
      <c r="ECR102" s="311"/>
      <c r="ECS102" s="311"/>
      <c r="ECT102" s="311"/>
      <c r="ECU102" s="311"/>
      <c r="ECV102" s="311"/>
      <c r="ECW102" s="311"/>
      <c r="ECX102" s="311"/>
      <c r="ECY102" s="311"/>
      <c r="ECZ102" s="311"/>
      <c r="EDA102" s="311"/>
      <c r="EDB102" s="311"/>
      <c r="EDC102" s="311"/>
      <c r="EDD102" s="311"/>
      <c r="EDE102" s="311"/>
      <c r="EDF102" s="311"/>
      <c r="EDG102" s="311"/>
      <c r="EDH102" s="311"/>
      <c r="EDI102" s="311"/>
      <c r="EDJ102" s="311"/>
      <c r="EDK102" s="311"/>
      <c r="EDL102" s="311"/>
      <c r="EDM102" s="311"/>
      <c r="EDN102" s="311"/>
      <c r="EDO102" s="311"/>
      <c r="EDP102" s="311"/>
      <c r="EDQ102" s="311"/>
      <c r="EDR102" s="311"/>
      <c r="EDS102" s="311"/>
      <c r="EDT102" s="311"/>
      <c r="EDU102" s="311"/>
      <c r="EDV102" s="311"/>
      <c r="EDW102" s="311"/>
      <c r="EDX102" s="311"/>
      <c r="EDY102" s="311"/>
      <c r="EDZ102" s="311"/>
      <c r="EEA102" s="311"/>
      <c r="EEB102" s="311"/>
      <c r="EEC102" s="311"/>
      <c r="EED102" s="311"/>
      <c r="EEE102" s="311"/>
      <c r="EEF102" s="311"/>
      <c r="EEG102" s="311"/>
      <c r="EEH102" s="311"/>
      <c r="EEI102" s="311"/>
      <c r="EEJ102" s="311"/>
      <c r="EEK102" s="311"/>
      <c r="EEL102" s="311"/>
      <c r="EEM102" s="311"/>
      <c r="EEN102" s="311"/>
      <c r="EEO102" s="311"/>
      <c r="EEP102" s="311"/>
      <c r="EEQ102" s="311"/>
      <c r="EER102" s="311"/>
      <c r="EES102" s="311"/>
      <c r="EET102" s="311"/>
      <c r="EEU102" s="311"/>
      <c r="EEV102" s="311"/>
      <c r="EEW102" s="311"/>
      <c r="EEX102" s="311"/>
      <c r="EEY102" s="311"/>
      <c r="EEZ102" s="311"/>
      <c r="EFA102" s="311"/>
      <c r="EFB102" s="311"/>
      <c r="EFC102" s="311"/>
      <c r="EFD102" s="311"/>
      <c r="EFE102" s="311"/>
      <c r="EFF102" s="311"/>
      <c r="EFG102" s="311"/>
      <c r="EFH102" s="311"/>
      <c r="EFI102" s="311"/>
      <c r="EFJ102" s="311"/>
      <c r="EFK102" s="311"/>
      <c r="EFL102" s="311"/>
      <c r="EFM102" s="311"/>
      <c r="EFN102" s="311"/>
      <c r="EFO102" s="311"/>
      <c r="EFP102" s="311"/>
      <c r="EFQ102" s="311"/>
      <c r="EFR102" s="311"/>
      <c r="EFS102" s="311"/>
      <c r="EFT102" s="311"/>
      <c r="EFU102" s="311"/>
      <c r="EFV102" s="311"/>
      <c r="EFW102" s="311"/>
      <c r="EFX102" s="311"/>
      <c r="EFY102" s="311"/>
      <c r="EFZ102" s="311"/>
      <c r="EGA102" s="311"/>
      <c r="EGB102" s="311"/>
      <c r="EGC102" s="311"/>
      <c r="EGD102" s="311"/>
      <c r="EGE102" s="311"/>
      <c r="EGF102" s="311"/>
      <c r="EGG102" s="311"/>
      <c r="EGH102" s="311"/>
      <c r="EGI102" s="311"/>
      <c r="EGJ102" s="311"/>
      <c r="EGK102" s="311"/>
      <c r="EGL102" s="311"/>
      <c r="EGM102" s="311"/>
      <c r="EGN102" s="311"/>
      <c r="EGO102" s="311"/>
      <c r="EGP102" s="311"/>
      <c r="EGQ102" s="311"/>
      <c r="EGR102" s="311"/>
      <c r="EGS102" s="311"/>
      <c r="EGT102" s="311"/>
      <c r="EGU102" s="311"/>
      <c r="EGV102" s="311"/>
      <c r="EGW102" s="311"/>
      <c r="EGX102" s="311"/>
      <c r="EGY102" s="311"/>
      <c r="EGZ102" s="311"/>
      <c r="EHA102" s="311"/>
      <c r="EHB102" s="311"/>
      <c r="EHC102" s="311"/>
      <c r="EHD102" s="311"/>
      <c r="EHE102" s="311"/>
      <c r="EHF102" s="311"/>
      <c r="EHG102" s="311"/>
      <c r="EHH102" s="311"/>
      <c r="EHI102" s="311"/>
      <c r="EHJ102" s="311"/>
      <c r="EHK102" s="311"/>
      <c r="EHL102" s="311"/>
      <c r="EHM102" s="311"/>
      <c r="EHN102" s="311"/>
      <c r="EHO102" s="311"/>
      <c r="EHP102" s="311"/>
      <c r="EHQ102" s="311"/>
      <c r="EHR102" s="311"/>
      <c r="EHS102" s="311"/>
      <c r="EHT102" s="311"/>
      <c r="EHU102" s="311"/>
      <c r="EHV102" s="311"/>
      <c r="EHW102" s="311"/>
      <c r="EHX102" s="311"/>
      <c r="EHY102" s="311"/>
      <c r="EHZ102" s="311"/>
      <c r="EIA102" s="311"/>
      <c r="EIB102" s="311"/>
      <c r="EIC102" s="311"/>
      <c r="EID102" s="311"/>
      <c r="EIE102" s="311"/>
      <c r="EIF102" s="311"/>
      <c r="EIG102" s="311"/>
      <c r="EIH102" s="311"/>
      <c r="EII102" s="311"/>
      <c r="EIJ102" s="311"/>
      <c r="EIK102" s="311"/>
      <c r="EIL102" s="311"/>
      <c r="EIM102" s="311"/>
      <c r="EIN102" s="311"/>
      <c r="EIO102" s="311"/>
      <c r="EIP102" s="311"/>
      <c r="EIQ102" s="311"/>
      <c r="EIR102" s="311"/>
      <c r="EIS102" s="311"/>
      <c r="EIT102" s="311"/>
      <c r="EIU102" s="311"/>
      <c r="EIV102" s="311"/>
      <c r="EIW102" s="311"/>
      <c r="EIX102" s="311"/>
      <c r="EIY102" s="311"/>
      <c r="EIZ102" s="311"/>
      <c r="EJA102" s="311"/>
      <c r="EJB102" s="311"/>
      <c r="EJC102" s="311"/>
      <c r="EJD102" s="311"/>
      <c r="EJE102" s="311"/>
      <c r="EJF102" s="311"/>
      <c r="EJG102" s="311"/>
      <c r="EJH102" s="311"/>
      <c r="EJI102" s="311"/>
      <c r="EJJ102" s="311"/>
      <c r="EJK102" s="311"/>
      <c r="EJL102" s="311"/>
      <c r="EJM102" s="311"/>
      <c r="EJN102" s="311"/>
      <c r="EJO102" s="311"/>
      <c r="EJP102" s="311"/>
      <c r="EJQ102" s="311"/>
      <c r="EJR102" s="311"/>
      <c r="EJS102" s="311"/>
      <c r="EJT102" s="311"/>
      <c r="EJU102" s="311"/>
      <c r="EJV102" s="311"/>
      <c r="EJW102" s="311"/>
      <c r="EJX102" s="311"/>
      <c r="EJY102" s="311"/>
      <c r="EJZ102" s="311"/>
      <c r="EKA102" s="311"/>
      <c r="EKB102" s="311"/>
      <c r="EKC102" s="311"/>
      <c r="EKD102" s="311"/>
      <c r="EKE102" s="311"/>
      <c r="EKF102" s="311"/>
      <c r="EKG102" s="311"/>
      <c r="EKH102" s="311"/>
      <c r="EKI102" s="311"/>
      <c r="EKJ102" s="311"/>
      <c r="EKK102" s="311"/>
      <c r="EKL102" s="311"/>
      <c r="EKM102" s="311"/>
      <c r="EKN102" s="311"/>
      <c r="EKO102" s="311"/>
      <c r="EKP102" s="311"/>
      <c r="EKQ102" s="311"/>
      <c r="EKR102" s="311"/>
      <c r="EKS102" s="311"/>
      <c r="EKT102" s="311"/>
      <c r="EKU102" s="311"/>
      <c r="EKV102" s="311"/>
      <c r="EKW102" s="311"/>
      <c r="EKX102" s="311"/>
      <c r="EKY102" s="311"/>
      <c r="EKZ102" s="311"/>
      <c r="ELA102" s="311"/>
      <c r="ELB102" s="311"/>
      <c r="ELC102" s="311"/>
      <c r="ELD102" s="311"/>
      <c r="ELE102" s="311"/>
      <c r="ELF102" s="311"/>
      <c r="ELG102" s="311"/>
      <c r="ELH102" s="311"/>
      <c r="ELI102" s="311"/>
      <c r="ELJ102" s="311"/>
      <c r="ELK102" s="311"/>
      <c r="ELL102" s="311"/>
      <c r="ELM102" s="311"/>
      <c r="ELN102" s="311"/>
      <c r="ELO102" s="311"/>
      <c r="ELP102" s="311"/>
      <c r="ELQ102" s="311"/>
      <c r="ELR102" s="311"/>
      <c r="ELS102" s="311"/>
      <c r="ELT102" s="311"/>
      <c r="ELU102" s="311"/>
      <c r="ELV102" s="311"/>
      <c r="ELW102" s="311"/>
      <c r="ELX102" s="311"/>
      <c r="ELY102" s="311"/>
      <c r="ELZ102" s="311"/>
      <c r="EMA102" s="311"/>
      <c r="EMB102" s="311"/>
      <c r="EMC102" s="311"/>
      <c r="EMD102" s="311"/>
      <c r="EME102" s="311"/>
      <c r="EMF102" s="311"/>
      <c r="EMG102" s="311"/>
      <c r="EMH102" s="311"/>
      <c r="EMI102" s="311"/>
      <c r="EMJ102" s="311"/>
      <c r="EMK102" s="311"/>
      <c r="EML102" s="311"/>
      <c r="EMM102" s="311"/>
      <c r="EMN102" s="311"/>
      <c r="EMO102" s="311"/>
      <c r="EMP102" s="311"/>
      <c r="EMQ102" s="311"/>
      <c r="EMR102" s="311"/>
      <c r="EMS102" s="311"/>
      <c r="EMT102" s="311"/>
      <c r="EMU102" s="311"/>
      <c r="EMV102" s="311"/>
      <c r="EMW102" s="311"/>
      <c r="EMX102" s="311"/>
      <c r="EMY102" s="311"/>
      <c r="EMZ102" s="311"/>
      <c r="ENA102" s="311"/>
      <c r="ENB102" s="311"/>
      <c r="ENC102" s="311"/>
      <c r="END102" s="311"/>
      <c r="ENE102" s="311"/>
      <c r="ENF102" s="311"/>
      <c r="ENG102" s="311"/>
      <c r="ENH102" s="311"/>
      <c r="ENI102" s="311"/>
      <c r="ENJ102" s="311"/>
      <c r="ENK102" s="311"/>
      <c r="ENL102" s="311"/>
      <c r="ENM102" s="311"/>
      <c r="ENN102" s="311"/>
      <c r="ENO102" s="311"/>
      <c r="ENP102" s="311"/>
      <c r="ENQ102" s="311"/>
      <c r="ENR102" s="311"/>
      <c r="ENS102" s="311"/>
      <c r="ENT102" s="311"/>
      <c r="ENU102" s="311"/>
      <c r="ENV102" s="311"/>
      <c r="ENW102" s="311"/>
      <c r="ENX102" s="311"/>
      <c r="ENY102" s="311"/>
      <c r="ENZ102" s="311"/>
      <c r="EOA102" s="311"/>
      <c r="EOB102" s="311"/>
      <c r="EOC102" s="311"/>
      <c r="EOD102" s="311"/>
      <c r="EOE102" s="311"/>
      <c r="EOF102" s="311"/>
      <c r="EOG102" s="311"/>
      <c r="EOH102" s="311"/>
      <c r="EOI102" s="311"/>
      <c r="EOJ102" s="311"/>
      <c r="EOK102" s="311"/>
      <c r="EOL102" s="311"/>
      <c r="EOM102" s="311"/>
      <c r="EON102" s="311"/>
      <c r="EOO102" s="311"/>
      <c r="EOP102" s="311"/>
      <c r="EOQ102" s="311"/>
      <c r="EOR102" s="311"/>
      <c r="EOS102" s="311"/>
      <c r="EOT102" s="311"/>
      <c r="EOU102" s="311"/>
      <c r="EOV102" s="311"/>
      <c r="EOW102" s="311"/>
      <c r="EOX102" s="311"/>
      <c r="EOY102" s="311"/>
      <c r="EOZ102" s="311"/>
      <c r="EPA102" s="311"/>
      <c r="EPB102" s="311"/>
      <c r="EPC102" s="311"/>
      <c r="EPD102" s="311"/>
      <c r="EPE102" s="311"/>
      <c r="EPF102" s="311"/>
      <c r="EPG102" s="311"/>
      <c r="EPH102" s="311"/>
      <c r="EPI102" s="311"/>
      <c r="EPJ102" s="311"/>
      <c r="EPK102" s="311"/>
      <c r="EPL102" s="311"/>
      <c r="EPM102" s="311"/>
      <c r="EPN102" s="311"/>
      <c r="EPO102" s="311"/>
      <c r="EPP102" s="311"/>
      <c r="EPQ102" s="311"/>
      <c r="EPR102" s="311"/>
      <c r="EPS102" s="311"/>
      <c r="EPT102" s="311"/>
      <c r="EPU102" s="311"/>
      <c r="EPV102" s="311"/>
      <c r="EPW102" s="311"/>
      <c r="EPX102" s="311"/>
      <c r="EPY102" s="311"/>
      <c r="EPZ102" s="311"/>
      <c r="EQA102" s="311"/>
      <c r="EQB102" s="311"/>
      <c r="EQC102" s="311"/>
      <c r="EQD102" s="311"/>
      <c r="EQE102" s="311"/>
      <c r="EQF102" s="311"/>
      <c r="EQG102" s="311"/>
      <c r="EQH102" s="311"/>
      <c r="EQI102" s="311"/>
      <c r="EQJ102" s="311"/>
      <c r="EQK102" s="311"/>
      <c r="EQL102" s="311"/>
      <c r="EQM102" s="311"/>
      <c r="EQN102" s="311"/>
      <c r="EQO102" s="311"/>
      <c r="EQP102" s="311"/>
      <c r="EQQ102" s="311"/>
      <c r="EQR102" s="311"/>
      <c r="EQS102" s="311"/>
      <c r="EQT102" s="311"/>
      <c r="EQU102" s="311"/>
      <c r="EQV102" s="311"/>
      <c r="EQW102" s="311"/>
      <c r="EQX102" s="311"/>
      <c r="EQY102" s="311"/>
      <c r="EQZ102" s="311"/>
      <c r="ERA102" s="311"/>
      <c r="ERB102" s="311"/>
      <c r="ERC102" s="311"/>
      <c r="ERD102" s="311"/>
      <c r="ERE102" s="311"/>
      <c r="ERF102" s="311"/>
      <c r="ERG102" s="311"/>
      <c r="ERH102" s="311"/>
      <c r="ERI102" s="311"/>
      <c r="ERJ102" s="311"/>
      <c r="ERK102" s="311"/>
      <c r="ERL102" s="311"/>
      <c r="ERM102" s="311"/>
      <c r="ERN102" s="311"/>
      <c r="ERO102" s="311"/>
      <c r="ERP102" s="311"/>
      <c r="ERQ102" s="311"/>
      <c r="ERR102" s="311"/>
      <c r="ERS102" s="311"/>
      <c r="ERT102" s="311"/>
      <c r="ERU102" s="311"/>
      <c r="ERV102" s="311"/>
      <c r="ERW102" s="311"/>
      <c r="ERX102" s="311"/>
      <c r="ERY102" s="311"/>
      <c r="ERZ102" s="311"/>
      <c r="ESA102" s="311"/>
      <c r="ESB102" s="311"/>
      <c r="ESC102" s="311"/>
      <c r="ESD102" s="311"/>
      <c r="ESE102" s="311"/>
      <c r="ESF102" s="311"/>
      <c r="ESG102" s="311"/>
      <c r="ESH102" s="311"/>
      <c r="ESI102" s="311"/>
      <c r="ESJ102" s="311"/>
      <c r="ESK102" s="311"/>
      <c r="ESL102" s="311"/>
      <c r="ESM102" s="311"/>
      <c r="ESN102" s="311"/>
      <c r="ESO102" s="311"/>
      <c r="ESP102" s="311"/>
      <c r="ESQ102" s="311"/>
      <c r="ESR102" s="311"/>
      <c r="ESS102" s="311"/>
      <c r="EST102" s="311"/>
      <c r="ESU102" s="311"/>
      <c r="ESV102" s="311"/>
      <c r="ESW102" s="311"/>
      <c r="ESX102" s="311"/>
      <c r="ESY102" s="311"/>
      <c r="ESZ102" s="311"/>
      <c r="ETA102" s="311"/>
      <c r="ETB102" s="311"/>
      <c r="ETC102" s="311"/>
      <c r="ETD102" s="311"/>
      <c r="ETE102" s="311"/>
      <c r="ETF102" s="311"/>
      <c r="ETG102" s="311"/>
      <c r="ETH102" s="311"/>
      <c r="ETI102" s="311"/>
      <c r="ETJ102" s="311"/>
      <c r="ETK102" s="311"/>
      <c r="ETL102" s="311"/>
      <c r="ETM102" s="311"/>
      <c r="ETN102" s="311"/>
      <c r="ETO102" s="311"/>
      <c r="ETP102" s="311"/>
      <c r="ETQ102" s="311"/>
      <c r="ETR102" s="311"/>
      <c r="ETS102" s="311"/>
      <c r="ETT102" s="311"/>
      <c r="ETU102" s="311"/>
      <c r="ETV102" s="311"/>
      <c r="ETW102" s="311"/>
      <c r="ETX102" s="311"/>
      <c r="ETY102" s="311"/>
      <c r="ETZ102" s="311"/>
      <c r="EUA102" s="311"/>
      <c r="EUB102" s="311"/>
      <c r="EUC102" s="311"/>
      <c r="EUD102" s="311"/>
      <c r="EUE102" s="311"/>
      <c r="EUF102" s="311"/>
      <c r="EUG102" s="311"/>
      <c r="EUH102" s="311"/>
      <c r="EUI102" s="311"/>
      <c r="EUJ102" s="311"/>
      <c r="EUK102" s="311"/>
      <c r="EUL102" s="311"/>
      <c r="EUM102" s="311"/>
      <c r="EUN102" s="311"/>
      <c r="EUO102" s="311"/>
      <c r="EUP102" s="311"/>
      <c r="EUQ102" s="311"/>
      <c r="EUR102" s="311"/>
      <c r="EUS102" s="311"/>
      <c r="EUT102" s="311"/>
      <c r="EUU102" s="311"/>
      <c r="EUV102" s="311"/>
      <c r="EUW102" s="311"/>
      <c r="EUX102" s="311"/>
      <c r="EUY102" s="311"/>
      <c r="EUZ102" s="311"/>
      <c r="EVA102" s="311"/>
      <c r="EVB102" s="311"/>
      <c r="EVC102" s="311"/>
      <c r="EVD102" s="311"/>
      <c r="EVE102" s="311"/>
      <c r="EVF102" s="311"/>
      <c r="EVG102" s="311"/>
      <c r="EVH102" s="311"/>
      <c r="EVI102" s="311"/>
      <c r="EVJ102" s="311"/>
      <c r="EVK102" s="311"/>
      <c r="EVL102" s="311"/>
      <c r="EVM102" s="311"/>
      <c r="EVN102" s="311"/>
      <c r="EVO102" s="311"/>
      <c r="EVP102" s="311"/>
      <c r="EVQ102" s="311"/>
      <c r="EVR102" s="311"/>
      <c r="EVS102" s="311"/>
      <c r="EVT102" s="311"/>
      <c r="EVU102" s="311"/>
      <c r="EVV102" s="311"/>
      <c r="EVW102" s="311"/>
      <c r="EVX102" s="311"/>
      <c r="EVY102" s="311"/>
      <c r="EVZ102" s="311"/>
      <c r="EWA102" s="311"/>
      <c r="EWB102" s="311"/>
      <c r="EWC102" s="311"/>
      <c r="EWD102" s="311"/>
      <c r="EWE102" s="311"/>
      <c r="EWF102" s="311"/>
      <c r="EWG102" s="311"/>
      <c r="EWH102" s="311"/>
      <c r="EWI102" s="311"/>
      <c r="EWJ102" s="311"/>
      <c r="EWK102" s="311"/>
      <c r="EWL102" s="311"/>
      <c r="EWM102" s="311"/>
      <c r="EWN102" s="311"/>
      <c r="EWO102" s="311"/>
      <c r="EWP102" s="311"/>
      <c r="EWQ102" s="311"/>
      <c r="EWR102" s="311"/>
      <c r="EWS102" s="311"/>
      <c r="EWT102" s="311"/>
      <c r="EWU102" s="311"/>
      <c r="EWV102" s="311"/>
      <c r="EWW102" s="311"/>
      <c r="EWX102" s="311"/>
      <c r="EWY102" s="311"/>
      <c r="EWZ102" s="311"/>
      <c r="EXA102" s="311"/>
      <c r="EXB102" s="311"/>
      <c r="EXC102" s="311"/>
      <c r="EXD102" s="311"/>
      <c r="EXE102" s="311"/>
      <c r="EXF102" s="311"/>
      <c r="EXG102" s="311"/>
      <c r="EXH102" s="311"/>
      <c r="EXI102" s="311"/>
      <c r="EXJ102" s="311"/>
      <c r="EXK102" s="311"/>
      <c r="EXL102" s="311"/>
      <c r="EXM102" s="311"/>
      <c r="EXN102" s="311"/>
      <c r="EXO102" s="311"/>
      <c r="EXP102" s="311"/>
      <c r="EXQ102" s="311"/>
      <c r="EXR102" s="311"/>
      <c r="EXS102" s="311"/>
      <c r="EXT102" s="311"/>
      <c r="EXU102" s="311"/>
      <c r="EXV102" s="311"/>
      <c r="EXW102" s="311"/>
      <c r="EXX102" s="311"/>
      <c r="EXY102" s="311"/>
      <c r="EXZ102" s="311"/>
      <c r="EYA102" s="311"/>
      <c r="EYB102" s="311"/>
      <c r="EYC102" s="311"/>
      <c r="EYD102" s="311"/>
      <c r="EYE102" s="311"/>
      <c r="EYF102" s="311"/>
      <c r="EYG102" s="311"/>
      <c r="EYH102" s="311"/>
      <c r="EYI102" s="311"/>
      <c r="EYJ102" s="311"/>
      <c r="EYK102" s="311"/>
      <c r="EYL102" s="311"/>
      <c r="EYM102" s="311"/>
      <c r="EYN102" s="311"/>
      <c r="EYO102" s="311"/>
      <c r="EYP102" s="311"/>
      <c r="EYQ102" s="311"/>
      <c r="EYR102" s="311"/>
      <c r="EYS102" s="311"/>
      <c r="EYT102" s="311"/>
      <c r="EYU102" s="311"/>
      <c r="EYV102" s="311"/>
      <c r="EYW102" s="311"/>
      <c r="EYX102" s="311"/>
      <c r="EYY102" s="311"/>
      <c r="EYZ102" s="311"/>
      <c r="EZA102" s="311"/>
      <c r="EZB102" s="311"/>
      <c r="EZC102" s="311"/>
      <c r="EZD102" s="311"/>
      <c r="EZE102" s="311"/>
      <c r="EZF102" s="311"/>
      <c r="EZG102" s="311"/>
      <c r="EZH102" s="311"/>
      <c r="EZI102" s="311"/>
      <c r="EZJ102" s="311"/>
      <c r="EZK102" s="311"/>
      <c r="EZL102" s="311"/>
      <c r="EZM102" s="311"/>
      <c r="EZN102" s="311"/>
      <c r="EZO102" s="311"/>
      <c r="EZP102" s="311"/>
      <c r="EZQ102" s="311"/>
      <c r="EZR102" s="311"/>
      <c r="EZS102" s="311"/>
      <c r="EZT102" s="311"/>
      <c r="EZU102" s="311"/>
      <c r="EZV102" s="311"/>
      <c r="EZW102" s="311"/>
      <c r="EZX102" s="311"/>
      <c r="EZY102" s="311"/>
      <c r="EZZ102" s="311"/>
      <c r="FAA102" s="311"/>
      <c r="FAB102" s="311"/>
      <c r="FAC102" s="311"/>
      <c r="FAD102" s="311"/>
      <c r="FAE102" s="311"/>
      <c r="FAF102" s="311"/>
      <c r="FAG102" s="311"/>
      <c r="FAH102" s="311"/>
      <c r="FAI102" s="311"/>
      <c r="FAJ102" s="311"/>
      <c r="FAK102" s="311"/>
      <c r="FAL102" s="311"/>
      <c r="FAM102" s="311"/>
      <c r="FAN102" s="311"/>
      <c r="FAO102" s="311"/>
      <c r="FAP102" s="311"/>
      <c r="FAQ102" s="311"/>
      <c r="FAR102" s="311"/>
      <c r="FAS102" s="311"/>
      <c r="FAT102" s="311"/>
      <c r="FAU102" s="311"/>
      <c r="FAV102" s="311"/>
      <c r="FAW102" s="311"/>
      <c r="FAX102" s="311"/>
      <c r="FAY102" s="311"/>
      <c r="FAZ102" s="311"/>
      <c r="FBA102" s="311"/>
      <c r="FBB102" s="311"/>
      <c r="FBC102" s="311"/>
      <c r="FBD102" s="311"/>
      <c r="FBE102" s="311"/>
      <c r="FBF102" s="311"/>
      <c r="FBG102" s="311"/>
      <c r="FBH102" s="311"/>
      <c r="FBI102" s="311"/>
      <c r="FBJ102" s="311"/>
      <c r="FBK102" s="311"/>
      <c r="FBL102" s="311"/>
      <c r="FBM102" s="311"/>
      <c r="FBN102" s="311"/>
      <c r="FBO102" s="311"/>
      <c r="FBP102" s="311"/>
      <c r="FBQ102" s="311"/>
      <c r="FBR102" s="311"/>
      <c r="FBS102" s="311"/>
      <c r="FBT102" s="311"/>
      <c r="FBU102" s="311"/>
      <c r="FBV102" s="311"/>
      <c r="FBW102" s="311"/>
      <c r="FBX102" s="311"/>
      <c r="FBY102" s="311"/>
      <c r="FBZ102" s="311"/>
      <c r="FCA102" s="311"/>
      <c r="FCB102" s="311"/>
      <c r="FCC102" s="311"/>
      <c r="FCD102" s="311"/>
      <c r="FCE102" s="311"/>
      <c r="FCF102" s="311"/>
      <c r="FCG102" s="311"/>
      <c r="FCH102" s="311"/>
      <c r="FCI102" s="311"/>
      <c r="FCJ102" s="311"/>
      <c r="FCK102" s="311"/>
      <c r="FCL102" s="311"/>
      <c r="FCM102" s="311"/>
      <c r="FCN102" s="311"/>
      <c r="FCO102" s="311"/>
      <c r="FCP102" s="311"/>
      <c r="FCQ102" s="311"/>
      <c r="FCR102" s="311"/>
      <c r="FCS102" s="311"/>
      <c r="FCT102" s="311"/>
      <c r="FCU102" s="311"/>
      <c r="FCV102" s="311"/>
      <c r="FCW102" s="311"/>
      <c r="FCX102" s="311"/>
      <c r="FCY102" s="311"/>
      <c r="FCZ102" s="311"/>
      <c r="FDA102" s="311"/>
      <c r="FDB102" s="311"/>
      <c r="FDC102" s="311"/>
      <c r="FDD102" s="311"/>
      <c r="FDE102" s="311"/>
      <c r="FDF102" s="311"/>
      <c r="FDG102" s="311"/>
      <c r="FDH102" s="311"/>
      <c r="FDI102" s="311"/>
      <c r="FDJ102" s="311"/>
      <c r="FDK102" s="311"/>
      <c r="FDL102" s="311"/>
      <c r="FDM102" s="311"/>
      <c r="FDN102" s="311"/>
      <c r="FDO102" s="311"/>
      <c r="FDP102" s="311"/>
      <c r="FDQ102" s="311"/>
      <c r="FDR102" s="311"/>
      <c r="FDS102" s="311"/>
      <c r="FDT102" s="311"/>
      <c r="FDU102" s="311"/>
      <c r="FDV102" s="311"/>
      <c r="FDW102" s="311"/>
      <c r="FDX102" s="311"/>
      <c r="FDY102" s="311"/>
      <c r="FDZ102" s="311"/>
      <c r="FEA102" s="311"/>
      <c r="FEB102" s="311"/>
      <c r="FEC102" s="311"/>
      <c r="FED102" s="311"/>
      <c r="FEE102" s="311"/>
      <c r="FEF102" s="311"/>
      <c r="FEG102" s="311"/>
      <c r="FEH102" s="311"/>
      <c r="FEI102" s="311"/>
      <c r="FEJ102" s="311"/>
      <c r="FEK102" s="311"/>
      <c r="FEL102" s="311"/>
      <c r="FEM102" s="311"/>
      <c r="FEN102" s="311"/>
      <c r="FEO102" s="311"/>
      <c r="FEP102" s="311"/>
      <c r="FEQ102" s="311"/>
      <c r="FER102" s="311"/>
      <c r="FES102" s="311"/>
      <c r="FET102" s="311"/>
      <c r="FEU102" s="311"/>
      <c r="FEV102" s="311"/>
      <c r="FEW102" s="311"/>
      <c r="FEX102" s="311"/>
      <c r="FEY102" s="311"/>
      <c r="FEZ102" s="311"/>
      <c r="FFA102" s="311"/>
      <c r="FFB102" s="311"/>
      <c r="FFC102" s="311"/>
      <c r="FFD102" s="311"/>
      <c r="FFE102" s="311"/>
      <c r="FFF102" s="311"/>
      <c r="FFG102" s="311"/>
      <c r="FFH102" s="311"/>
      <c r="FFI102" s="311"/>
      <c r="FFJ102" s="311"/>
      <c r="FFK102" s="311"/>
      <c r="FFL102" s="311"/>
      <c r="FFM102" s="311"/>
      <c r="FFN102" s="311"/>
      <c r="FFO102" s="311"/>
      <c r="FFP102" s="311"/>
      <c r="FFQ102" s="311"/>
      <c r="FFR102" s="311"/>
      <c r="FFS102" s="311"/>
      <c r="FFT102" s="311"/>
      <c r="FFU102" s="311"/>
      <c r="FFV102" s="311"/>
      <c r="FFW102" s="311"/>
      <c r="FFX102" s="311"/>
      <c r="FFY102" s="311"/>
      <c r="FFZ102" s="311"/>
      <c r="FGA102" s="311"/>
      <c r="FGB102" s="311"/>
      <c r="FGC102" s="311"/>
      <c r="FGD102" s="311"/>
      <c r="FGE102" s="311"/>
      <c r="FGF102" s="311"/>
      <c r="FGG102" s="311"/>
      <c r="FGH102" s="311"/>
      <c r="FGI102" s="311"/>
      <c r="FGJ102" s="311"/>
      <c r="FGK102" s="311"/>
      <c r="FGL102" s="311"/>
      <c r="FGM102" s="311"/>
      <c r="FGN102" s="311"/>
      <c r="FGO102" s="311"/>
      <c r="FGP102" s="311"/>
      <c r="FGQ102" s="311"/>
      <c r="FGR102" s="311"/>
      <c r="FGS102" s="311"/>
      <c r="FGT102" s="311"/>
      <c r="FGU102" s="311"/>
      <c r="FGV102" s="311"/>
      <c r="FGW102" s="311"/>
      <c r="FGX102" s="311"/>
      <c r="FGY102" s="311"/>
      <c r="FGZ102" s="311"/>
      <c r="FHA102" s="311"/>
      <c r="FHB102" s="311"/>
      <c r="FHC102" s="311"/>
      <c r="FHD102" s="311"/>
      <c r="FHE102" s="311"/>
      <c r="FHF102" s="311"/>
      <c r="FHG102" s="311"/>
      <c r="FHH102" s="311"/>
      <c r="FHI102" s="311"/>
      <c r="FHJ102" s="311"/>
      <c r="FHK102" s="311"/>
      <c r="FHL102" s="311"/>
      <c r="FHM102" s="311"/>
      <c r="FHN102" s="311"/>
      <c r="FHO102" s="311"/>
      <c r="FHP102" s="311"/>
      <c r="FHQ102" s="311"/>
      <c r="FHR102" s="311"/>
      <c r="FHS102" s="311"/>
      <c r="FHT102" s="311"/>
      <c r="FHU102" s="311"/>
      <c r="FHV102" s="311"/>
      <c r="FHW102" s="311"/>
      <c r="FHX102" s="311"/>
      <c r="FHY102" s="311"/>
      <c r="FHZ102" s="311"/>
      <c r="FIA102" s="311"/>
      <c r="FIB102" s="311"/>
      <c r="FIC102" s="311"/>
      <c r="FID102" s="311"/>
      <c r="FIE102" s="311"/>
      <c r="FIF102" s="311"/>
      <c r="FIG102" s="311"/>
      <c r="FIH102" s="311"/>
      <c r="FII102" s="311"/>
      <c r="FIJ102" s="311"/>
      <c r="FIK102" s="311"/>
      <c r="FIL102" s="311"/>
      <c r="FIM102" s="311"/>
      <c r="FIN102" s="311"/>
      <c r="FIO102" s="311"/>
      <c r="FIP102" s="311"/>
      <c r="FIQ102" s="311"/>
      <c r="FIR102" s="311"/>
      <c r="FIS102" s="311"/>
      <c r="FIT102" s="311"/>
      <c r="FIU102" s="311"/>
      <c r="FIV102" s="311"/>
      <c r="FIW102" s="311"/>
      <c r="FIX102" s="311"/>
      <c r="FIY102" s="311"/>
      <c r="FIZ102" s="311"/>
      <c r="FJA102" s="311"/>
      <c r="FJB102" s="311"/>
      <c r="FJC102" s="311"/>
      <c r="FJD102" s="311"/>
      <c r="FJE102" s="311"/>
      <c r="FJF102" s="311"/>
      <c r="FJG102" s="311"/>
      <c r="FJH102" s="311"/>
      <c r="FJI102" s="311"/>
      <c r="FJJ102" s="311"/>
      <c r="FJK102" s="311"/>
      <c r="FJL102" s="311"/>
      <c r="FJM102" s="311"/>
      <c r="FJN102" s="311"/>
      <c r="FJO102" s="311"/>
      <c r="FJP102" s="311"/>
      <c r="FJQ102" s="311"/>
      <c r="FJR102" s="311"/>
      <c r="FJS102" s="311"/>
      <c r="FJT102" s="311"/>
      <c r="FJU102" s="311"/>
      <c r="FJV102" s="311"/>
      <c r="FJW102" s="311"/>
      <c r="FJX102" s="311"/>
      <c r="FJY102" s="311"/>
      <c r="FJZ102" s="311"/>
      <c r="FKA102" s="311"/>
      <c r="FKB102" s="311"/>
      <c r="FKC102" s="311"/>
      <c r="FKD102" s="311"/>
      <c r="FKE102" s="311"/>
      <c r="FKF102" s="311"/>
      <c r="FKG102" s="311"/>
      <c r="FKH102" s="311"/>
      <c r="FKI102" s="311"/>
      <c r="FKJ102" s="311"/>
      <c r="FKK102" s="311"/>
      <c r="FKL102" s="311"/>
      <c r="FKM102" s="311"/>
      <c r="FKN102" s="311"/>
      <c r="FKO102" s="311"/>
      <c r="FKP102" s="311"/>
      <c r="FKQ102" s="311"/>
      <c r="FKR102" s="311"/>
      <c r="FKS102" s="311"/>
      <c r="FKT102" s="311"/>
      <c r="FKU102" s="311"/>
      <c r="FKV102" s="311"/>
      <c r="FKW102" s="311"/>
      <c r="FKX102" s="311"/>
      <c r="FKY102" s="311"/>
      <c r="FKZ102" s="311"/>
      <c r="FLA102" s="311"/>
      <c r="FLB102" s="311"/>
      <c r="FLC102" s="311"/>
      <c r="FLD102" s="311"/>
      <c r="FLE102" s="311"/>
      <c r="FLF102" s="311"/>
      <c r="FLG102" s="311"/>
      <c r="FLH102" s="311"/>
      <c r="FLI102" s="311"/>
      <c r="FLJ102" s="311"/>
      <c r="FLK102" s="311"/>
      <c r="FLL102" s="311"/>
      <c r="FLM102" s="311"/>
      <c r="FLN102" s="311"/>
      <c r="FLO102" s="311"/>
      <c r="FLP102" s="311"/>
      <c r="FLQ102" s="311"/>
      <c r="FLR102" s="311"/>
      <c r="FLS102" s="311"/>
      <c r="FLT102" s="311"/>
      <c r="FLU102" s="311"/>
      <c r="FLV102" s="311"/>
      <c r="FLW102" s="311"/>
      <c r="FLX102" s="311"/>
      <c r="FLY102" s="311"/>
      <c r="FLZ102" s="311"/>
      <c r="FMA102" s="311"/>
      <c r="FMB102" s="311"/>
      <c r="FMC102" s="311"/>
      <c r="FMD102" s="311"/>
      <c r="FME102" s="311"/>
      <c r="FMF102" s="311"/>
      <c r="FMG102" s="311"/>
      <c r="FMH102" s="311"/>
      <c r="FMI102" s="311"/>
      <c r="FMJ102" s="311"/>
      <c r="FMK102" s="311"/>
      <c r="FML102" s="311"/>
      <c r="FMM102" s="311"/>
      <c r="FMN102" s="311"/>
      <c r="FMO102" s="311"/>
      <c r="FMP102" s="311"/>
      <c r="FMQ102" s="311"/>
      <c r="FMR102" s="311"/>
      <c r="FMS102" s="311"/>
      <c r="FMT102" s="311"/>
      <c r="FMU102" s="311"/>
      <c r="FMV102" s="311"/>
      <c r="FMW102" s="311"/>
      <c r="FMX102" s="311"/>
      <c r="FMY102" s="311"/>
      <c r="FMZ102" s="311"/>
      <c r="FNA102" s="311"/>
      <c r="FNB102" s="311"/>
      <c r="FNC102" s="311"/>
      <c r="FND102" s="311"/>
      <c r="FNE102" s="311"/>
      <c r="FNF102" s="311"/>
      <c r="FNG102" s="311"/>
      <c r="FNH102" s="311"/>
      <c r="FNI102" s="311"/>
      <c r="FNJ102" s="311"/>
      <c r="FNK102" s="311"/>
      <c r="FNL102" s="311"/>
      <c r="FNM102" s="311"/>
      <c r="FNN102" s="311"/>
      <c r="FNO102" s="311"/>
      <c r="FNP102" s="311"/>
      <c r="FNQ102" s="311"/>
      <c r="FNR102" s="311"/>
      <c r="FNS102" s="311"/>
      <c r="FNT102" s="311"/>
      <c r="FNU102" s="311"/>
      <c r="FNV102" s="311"/>
      <c r="FNW102" s="311"/>
      <c r="FNX102" s="311"/>
      <c r="FNY102" s="311"/>
      <c r="FNZ102" s="311"/>
      <c r="FOA102" s="311"/>
      <c r="FOB102" s="311"/>
      <c r="FOC102" s="311"/>
      <c r="FOD102" s="311"/>
      <c r="FOE102" s="311"/>
      <c r="FOF102" s="311"/>
      <c r="FOG102" s="311"/>
      <c r="FOH102" s="311"/>
      <c r="FOI102" s="311"/>
      <c r="FOJ102" s="311"/>
      <c r="FOK102" s="311"/>
      <c r="FOL102" s="311"/>
      <c r="FOM102" s="311"/>
      <c r="FON102" s="311"/>
      <c r="FOO102" s="311"/>
      <c r="FOP102" s="311"/>
      <c r="FOQ102" s="311"/>
      <c r="FOR102" s="311"/>
      <c r="FOS102" s="311"/>
      <c r="FOT102" s="311"/>
      <c r="FOU102" s="311"/>
      <c r="FOV102" s="311"/>
      <c r="FOW102" s="311"/>
      <c r="FOX102" s="311"/>
      <c r="FOY102" s="311"/>
      <c r="FOZ102" s="311"/>
      <c r="FPA102" s="311"/>
      <c r="FPB102" s="311"/>
      <c r="FPC102" s="311"/>
      <c r="FPD102" s="311"/>
      <c r="FPE102" s="311"/>
      <c r="FPF102" s="311"/>
      <c r="FPG102" s="311"/>
      <c r="FPH102" s="311"/>
      <c r="FPI102" s="311"/>
      <c r="FPJ102" s="311"/>
      <c r="FPK102" s="311"/>
      <c r="FPL102" s="311"/>
      <c r="FPM102" s="311"/>
      <c r="FPN102" s="311"/>
      <c r="FPO102" s="311"/>
      <c r="FPP102" s="311"/>
      <c r="FPQ102" s="311"/>
      <c r="FPR102" s="311"/>
      <c r="FPS102" s="311"/>
      <c r="FPT102" s="311"/>
      <c r="FPU102" s="311"/>
      <c r="FPV102" s="311"/>
      <c r="FPW102" s="311"/>
      <c r="FPX102" s="311"/>
      <c r="FPY102" s="311"/>
      <c r="FPZ102" s="311"/>
      <c r="FQA102" s="311"/>
      <c r="FQB102" s="311"/>
      <c r="FQC102" s="311"/>
      <c r="FQD102" s="311"/>
      <c r="FQE102" s="311"/>
      <c r="FQF102" s="311"/>
      <c r="FQG102" s="311"/>
      <c r="FQH102" s="311"/>
      <c r="FQI102" s="311"/>
      <c r="FQJ102" s="311"/>
      <c r="FQK102" s="311"/>
      <c r="FQL102" s="311"/>
      <c r="FQM102" s="311"/>
      <c r="FQN102" s="311"/>
      <c r="FQO102" s="311"/>
      <c r="FQP102" s="311"/>
      <c r="FQQ102" s="311"/>
      <c r="FQR102" s="311"/>
      <c r="FQS102" s="311"/>
      <c r="FQT102" s="311"/>
      <c r="FQU102" s="311"/>
      <c r="FQV102" s="311"/>
      <c r="FQW102" s="311"/>
      <c r="FQX102" s="311"/>
      <c r="FQY102" s="311"/>
      <c r="FQZ102" s="311"/>
      <c r="FRA102" s="311"/>
      <c r="FRB102" s="311"/>
      <c r="FRC102" s="311"/>
      <c r="FRD102" s="311"/>
      <c r="FRE102" s="311"/>
      <c r="FRF102" s="311"/>
      <c r="FRG102" s="311"/>
      <c r="FRH102" s="311"/>
      <c r="FRI102" s="311"/>
      <c r="FRJ102" s="311"/>
      <c r="FRK102" s="311"/>
      <c r="FRL102" s="311"/>
      <c r="FRM102" s="311"/>
      <c r="FRN102" s="311"/>
      <c r="FRO102" s="311"/>
      <c r="FRP102" s="311"/>
      <c r="FRQ102" s="311"/>
      <c r="FRR102" s="311"/>
      <c r="FRS102" s="311"/>
      <c r="FRT102" s="311"/>
      <c r="FRU102" s="311"/>
      <c r="FRV102" s="311"/>
      <c r="FRW102" s="311"/>
      <c r="FRX102" s="311"/>
      <c r="FRY102" s="311"/>
      <c r="FRZ102" s="311"/>
      <c r="FSA102" s="311"/>
      <c r="FSB102" s="311"/>
      <c r="FSC102" s="311"/>
      <c r="FSD102" s="311"/>
      <c r="FSE102" s="311"/>
      <c r="FSF102" s="311"/>
      <c r="FSG102" s="311"/>
      <c r="FSH102" s="311"/>
      <c r="FSI102" s="311"/>
      <c r="FSJ102" s="311"/>
      <c r="FSK102" s="311"/>
      <c r="FSL102" s="311"/>
      <c r="FSM102" s="311"/>
      <c r="FSN102" s="311"/>
      <c r="FSO102" s="311"/>
      <c r="FSP102" s="311"/>
      <c r="FSQ102" s="311"/>
      <c r="FSR102" s="311"/>
      <c r="FSS102" s="311"/>
      <c r="FST102" s="311"/>
      <c r="FSU102" s="311"/>
      <c r="FSV102" s="311"/>
      <c r="FSW102" s="311"/>
      <c r="FSX102" s="311"/>
      <c r="FSY102" s="311"/>
      <c r="FSZ102" s="311"/>
      <c r="FTA102" s="311"/>
      <c r="FTB102" s="311"/>
      <c r="FTC102" s="311"/>
      <c r="FTD102" s="311"/>
      <c r="FTE102" s="311"/>
      <c r="FTF102" s="311"/>
      <c r="FTG102" s="311"/>
      <c r="FTH102" s="311"/>
      <c r="FTI102" s="311"/>
      <c r="FTJ102" s="311"/>
      <c r="FTK102" s="311"/>
      <c r="FTL102" s="311"/>
      <c r="FTM102" s="311"/>
      <c r="FTN102" s="311"/>
      <c r="FTO102" s="311"/>
      <c r="FTP102" s="311"/>
      <c r="FTQ102" s="311"/>
      <c r="FTR102" s="311"/>
      <c r="FTS102" s="311"/>
      <c r="FTT102" s="311"/>
      <c r="FTU102" s="311"/>
      <c r="FTV102" s="311"/>
      <c r="FTW102" s="311"/>
      <c r="FTX102" s="311"/>
      <c r="FTY102" s="311"/>
      <c r="FTZ102" s="311"/>
      <c r="FUA102" s="311"/>
      <c r="FUB102" s="311"/>
      <c r="FUC102" s="311"/>
      <c r="FUD102" s="311"/>
      <c r="FUE102" s="311"/>
      <c r="FUF102" s="311"/>
      <c r="FUG102" s="311"/>
      <c r="FUH102" s="311"/>
      <c r="FUI102" s="311"/>
      <c r="FUJ102" s="311"/>
      <c r="FUK102" s="311"/>
      <c r="FUL102" s="311"/>
      <c r="FUM102" s="311"/>
      <c r="FUN102" s="311"/>
      <c r="FUO102" s="311"/>
      <c r="FUP102" s="311"/>
      <c r="FUQ102" s="311"/>
      <c r="FUR102" s="311"/>
      <c r="FUS102" s="311"/>
      <c r="FUT102" s="311"/>
      <c r="FUU102" s="311"/>
      <c r="FUV102" s="311"/>
      <c r="FUW102" s="311"/>
      <c r="FUX102" s="311"/>
      <c r="FUY102" s="311"/>
      <c r="FUZ102" s="311"/>
      <c r="FVA102" s="311"/>
      <c r="FVB102" s="311"/>
      <c r="FVC102" s="311"/>
      <c r="FVD102" s="311"/>
      <c r="FVE102" s="311"/>
      <c r="FVF102" s="311"/>
      <c r="FVG102" s="311"/>
      <c r="FVH102" s="311"/>
      <c r="FVI102" s="311"/>
      <c r="FVJ102" s="311"/>
      <c r="FVK102" s="311"/>
      <c r="FVL102" s="311"/>
      <c r="FVM102" s="311"/>
      <c r="FVN102" s="311"/>
      <c r="FVO102" s="311"/>
      <c r="FVP102" s="311"/>
      <c r="FVQ102" s="311"/>
      <c r="FVR102" s="311"/>
      <c r="FVS102" s="311"/>
      <c r="FVT102" s="311"/>
      <c r="FVU102" s="311"/>
      <c r="FVV102" s="311"/>
      <c r="FVW102" s="311"/>
      <c r="FVX102" s="311"/>
      <c r="FVY102" s="311"/>
      <c r="FVZ102" s="311"/>
      <c r="FWA102" s="311"/>
      <c r="FWB102" s="311"/>
      <c r="FWC102" s="311"/>
      <c r="FWD102" s="311"/>
      <c r="FWE102" s="311"/>
      <c r="FWF102" s="311"/>
      <c r="FWG102" s="311"/>
      <c r="FWH102" s="311"/>
      <c r="FWI102" s="311"/>
      <c r="FWJ102" s="311"/>
      <c r="FWK102" s="311"/>
      <c r="FWL102" s="311"/>
      <c r="FWM102" s="311"/>
      <c r="FWN102" s="311"/>
      <c r="FWO102" s="311"/>
      <c r="FWP102" s="311"/>
      <c r="FWQ102" s="311"/>
      <c r="FWR102" s="311"/>
      <c r="FWS102" s="311"/>
      <c r="FWT102" s="311"/>
      <c r="FWU102" s="311"/>
      <c r="FWV102" s="311"/>
      <c r="FWW102" s="311"/>
      <c r="FWX102" s="311"/>
      <c r="FWY102" s="311"/>
      <c r="FWZ102" s="311"/>
      <c r="FXA102" s="311"/>
      <c r="FXB102" s="311"/>
      <c r="FXC102" s="311"/>
      <c r="FXD102" s="311"/>
      <c r="FXE102" s="311"/>
      <c r="FXF102" s="311"/>
      <c r="FXG102" s="311"/>
      <c r="FXH102" s="311"/>
      <c r="FXI102" s="311"/>
      <c r="FXJ102" s="311"/>
      <c r="FXK102" s="311"/>
      <c r="FXL102" s="311"/>
      <c r="FXM102" s="311"/>
      <c r="FXN102" s="311"/>
      <c r="FXO102" s="311"/>
      <c r="FXP102" s="311"/>
      <c r="FXQ102" s="311"/>
      <c r="FXR102" s="311"/>
      <c r="FXS102" s="311"/>
      <c r="FXT102" s="311"/>
      <c r="FXU102" s="311"/>
      <c r="FXV102" s="311"/>
      <c r="FXW102" s="311"/>
      <c r="FXX102" s="311"/>
      <c r="FXY102" s="311"/>
      <c r="FXZ102" s="311"/>
      <c r="FYA102" s="311"/>
      <c r="FYB102" s="311"/>
      <c r="FYC102" s="311"/>
      <c r="FYD102" s="311"/>
      <c r="FYE102" s="311"/>
      <c r="FYF102" s="311"/>
      <c r="FYG102" s="311"/>
      <c r="FYH102" s="311"/>
      <c r="FYI102" s="311"/>
      <c r="FYJ102" s="311"/>
      <c r="FYK102" s="311"/>
      <c r="FYL102" s="311"/>
      <c r="FYM102" s="311"/>
      <c r="FYN102" s="311"/>
      <c r="FYO102" s="311"/>
      <c r="FYP102" s="311"/>
      <c r="FYQ102" s="311"/>
      <c r="FYR102" s="311"/>
      <c r="FYS102" s="311"/>
      <c r="FYT102" s="311"/>
      <c r="FYU102" s="311"/>
      <c r="FYV102" s="311"/>
      <c r="FYW102" s="311"/>
      <c r="FYX102" s="311"/>
      <c r="FYY102" s="311"/>
      <c r="FYZ102" s="311"/>
      <c r="FZA102" s="311"/>
      <c r="FZB102" s="311"/>
      <c r="FZC102" s="311"/>
      <c r="FZD102" s="311"/>
      <c r="FZE102" s="311"/>
      <c r="FZF102" s="311"/>
      <c r="FZG102" s="311"/>
      <c r="FZH102" s="311"/>
      <c r="FZI102" s="311"/>
      <c r="FZJ102" s="311"/>
      <c r="FZK102" s="311"/>
      <c r="FZL102" s="311"/>
      <c r="FZM102" s="311"/>
      <c r="FZN102" s="311"/>
      <c r="FZO102" s="311"/>
      <c r="FZP102" s="311"/>
      <c r="FZQ102" s="311"/>
      <c r="FZR102" s="311"/>
      <c r="FZS102" s="311"/>
      <c r="FZT102" s="311"/>
      <c r="FZU102" s="311"/>
      <c r="FZV102" s="311"/>
      <c r="FZW102" s="311"/>
      <c r="FZX102" s="311"/>
      <c r="FZY102" s="311"/>
      <c r="FZZ102" s="311"/>
      <c r="GAA102" s="311"/>
      <c r="GAB102" s="311"/>
      <c r="GAC102" s="311"/>
      <c r="GAD102" s="311"/>
      <c r="GAE102" s="311"/>
      <c r="GAF102" s="311"/>
      <c r="GAG102" s="311"/>
      <c r="GAH102" s="311"/>
      <c r="GAI102" s="311"/>
      <c r="GAJ102" s="311"/>
      <c r="GAK102" s="311"/>
      <c r="GAL102" s="311"/>
      <c r="GAM102" s="311"/>
      <c r="GAN102" s="311"/>
      <c r="GAO102" s="311"/>
      <c r="GAP102" s="311"/>
      <c r="GAQ102" s="311"/>
      <c r="GAR102" s="311"/>
      <c r="GAS102" s="311"/>
      <c r="GAT102" s="311"/>
      <c r="GAU102" s="311"/>
      <c r="GAV102" s="311"/>
      <c r="GAW102" s="311"/>
      <c r="GAX102" s="311"/>
      <c r="GAY102" s="311"/>
      <c r="GAZ102" s="311"/>
      <c r="GBA102" s="311"/>
      <c r="GBB102" s="311"/>
      <c r="GBC102" s="311"/>
      <c r="GBD102" s="311"/>
      <c r="GBE102" s="311"/>
      <c r="GBF102" s="311"/>
      <c r="GBG102" s="311"/>
      <c r="GBH102" s="311"/>
      <c r="GBI102" s="311"/>
      <c r="GBJ102" s="311"/>
      <c r="GBK102" s="311"/>
      <c r="GBL102" s="311"/>
      <c r="GBM102" s="311"/>
      <c r="GBN102" s="311"/>
      <c r="GBO102" s="311"/>
      <c r="GBP102" s="311"/>
      <c r="GBQ102" s="311"/>
      <c r="GBR102" s="311"/>
      <c r="GBS102" s="311"/>
      <c r="GBT102" s="311"/>
      <c r="GBU102" s="311"/>
      <c r="GBV102" s="311"/>
      <c r="GBW102" s="311"/>
      <c r="GBX102" s="311"/>
      <c r="GBY102" s="311"/>
      <c r="GBZ102" s="311"/>
      <c r="GCA102" s="311"/>
      <c r="GCB102" s="311"/>
      <c r="GCC102" s="311"/>
      <c r="GCD102" s="311"/>
      <c r="GCE102" s="311"/>
      <c r="GCF102" s="311"/>
      <c r="GCG102" s="311"/>
      <c r="GCH102" s="311"/>
      <c r="GCI102" s="311"/>
      <c r="GCJ102" s="311"/>
      <c r="GCK102" s="311"/>
      <c r="GCL102" s="311"/>
      <c r="GCM102" s="311"/>
      <c r="GCN102" s="311"/>
      <c r="GCO102" s="311"/>
      <c r="GCP102" s="311"/>
      <c r="GCQ102" s="311"/>
      <c r="GCR102" s="311"/>
      <c r="GCS102" s="311"/>
      <c r="GCT102" s="311"/>
      <c r="GCU102" s="311"/>
      <c r="GCV102" s="311"/>
      <c r="GCW102" s="311"/>
      <c r="GCX102" s="311"/>
      <c r="GCY102" s="311"/>
      <c r="GCZ102" s="311"/>
      <c r="GDA102" s="311"/>
      <c r="GDB102" s="311"/>
      <c r="GDC102" s="311"/>
      <c r="GDD102" s="311"/>
      <c r="GDE102" s="311"/>
      <c r="GDF102" s="311"/>
      <c r="GDG102" s="311"/>
      <c r="GDH102" s="311"/>
      <c r="GDI102" s="311"/>
      <c r="GDJ102" s="311"/>
      <c r="GDK102" s="311"/>
      <c r="GDL102" s="311"/>
      <c r="GDM102" s="311"/>
      <c r="GDN102" s="311"/>
      <c r="GDO102" s="311"/>
      <c r="GDP102" s="311"/>
      <c r="GDQ102" s="311"/>
      <c r="GDR102" s="311"/>
      <c r="GDS102" s="311"/>
      <c r="GDT102" s="311"/>
      <c r="GDU102" s="311"/>
      <c r="GDV102" s="311"/>
      <c r="GDW102" s="311"/>
      <c r="GDX102" s="311"/>
      <c r="GDY102" s="311"/>
      <c r="GDZ102" s="311"/>
      <c r="GEA102" s="311"/>
      <c r="GEB102" s="311"/>
      <c r="GEC102" s="311"/>
      <c r="GED102" s="311"/>
      <c r="GEE102" s="311"/>
      <c r="GEF102" s="311"/>
      <c r="GEG102" s="311"/>
      <c r="GEH102" s="311"/>
      <c r="GEI102" s="311"/>
      <c r="GEJ102" s="311"/>
      <c r="GEK102" s="311"/>
      <c r="GEL102" s="311"/>
      <c r="GEM102" s="311"/>
      <c r="GEN102" s="311"/>
      <c r="GEO102" s="311"/>
      <c r="GEP102" s="311"/>
      <c r="GEQ102" s="311"/>
      <c r="GER102" s="311"/>
      <c r="GES102" s="311"/>
      <c r="GET102" s="311"/>
      <c r="GEU102" s="311"/>
      <c r="GEV102" s="311"/>
      <c r="GEW102" s="311"/>
      <c r="GEX102" s="311"/>
      <c r="GEY102" s="311"/>
      <c r="GEZ102" s="311"/>
      <c r="GFA102" s="311"/>
      <c r="GFB102" s="311"/>
      <c r="GFC102" s="311"/>
      <c r="GFD102" s="311"/>
      <c r="GFE102" s="311"/>
      <c r="GFF102" s="311"/>
      <c r="GFG102" s="311"/>
      <c r="GFH102" s="311"/>
      <c r="GFI102" s="311"/>
      <c r="GFJ102" s="311"/>
      <c r="GFK102" s="311"/>
      <c r="GFL102" s="311"/>
      <c r="GFM102" s="311"/>
      <c r="GFN102" s="311"/>
      <c r="GFO102" s="311"/>
      <c r="GFP102" s="311"/>
      <c r="GFQ102" s="311"/>
      <c r="GFR102" s="311"/>
      <c r="GFS102" s="311"/>
      <c r="GFT102" s="311"/>
      <c r="GFU102" s="311"/>
      <c r="GFV102" s="311"/>
      <c r="GFW102" s="311"/>
      <c r="GFX102" s="311"/>
      <c r="GFY102" s="311"/>
      <c r="GFZ102" s="311"/>
      <c r="GGA102" s="311"/>
      <c r="GGB102" s="311"/>
      <c r="GGC102" s="311"/>
      <c r="GGD102" s="311"/>
      <c r="GGE102" s="311"/>
      <c r="GGF102" s="311"/>
      <c r="GGG102" s="311"/>
      <c r="GGH102" s="311"/>
      <c r="GGI102" s="311"/>
      <c r="GGJ102" s="311"/>
      <c r="GGK102" s="311"/>
      <c r="GGL102" s="311"/>
      <c r="GGM102" s="311"/>
      <c r="GGN102" s="311"/>
      <c r="GGO102" s="311"/>
      <c r="GGP102" s="311"/>
      <c r="GGQ102" s="311"/>
      <c r="GGR102" s="311"/>
      <c r="GGS102" s="311"/>
      <c r="GGT102" s="311"/>
      <c r="GGU102" s="311"/>
      <c r="GGV102" s="311"/>
      <c r="GGW102" s="311"/>
      <c r="GGX102" s="311"/>
      <c r="GGY102" s="311"/>
      <c r="GGZ102" s="311"/>
      <c r="GHA102" s="311"/>
      <c r="GHB102" s="311"/>
      <c r="GHC102" s="311"/>
      <c r="GHD102" s="311"/>
      <c r="GHE102" s="311"/>
      <c r="GHF102" s="311"/>
      <c r="GHG102" s="311"/>
      <c r="GHH102" s="311"/>
      <c r="GHI102" s="311"/>
      <c r="GHJ102" s="311"/>
      <c r="GHK102" s="311"/>
      <c r="GHL102" s="311"/>
      <c r="GHM102" s="311"/>
      <c r="GHN102" s="311"/>
      <c r="GHO102" s="311"/>
      <c r="GHP102" s="311"/>
      <c r="GHQ102" s="311"/>
      <c r="GHR102" s="311"/>
      <c r="GHS102" s="311"/>
      <c r="GHT102" s="311"/>
      <c r="GHU102" s="311"/>
      <c r="GHV102" s="311"/>
      <c r="GHW102" s="311"/>
      <c r="GHX102" s="311"/>
      <c r="GHY102" s="311"/>
      <c r="GHZ102" s="311"/>
      <c r="GIA102" s="311"/>
      <c r="GIB102" s="311"/>
      <c r="GIC102" s="311"/>
      <c r="GID102" s="311"/>
      <c r="GIE102" s="311"/>
      <c r="GIF102" s="311"/>
      <c r="GIG102" s="311"/>
      <c r="GIH102" s="311"/>
      <c r="GII102" s="311"/>
      <c r="GIJ102" s="311"/>
      <c r="GIK102" s="311"/>
      <c r="GIL102" s="311"/>
      <c r="GIM102" s="311"/>
      <c r="GIN102" s="311"/>
      <c r="GIO102" s="311"/>
      <c r="GIP102" s="311"/>
      <c r="GIQ102" s="311"/>
      <c r="GIR102" s="311"/>
      <c r="GIS102" s="311"/>
      <c r="GIT102" s="311"/>
      <c r="GIU102" s="311"/>
      <c r="GIV102" s="311"/>
      <c r="GIW102" s="311"/>
      <c r="GIX102" s="311"/>
      <c r="GIY102" s="311"/>
      <c r="GIZ102" s="311"/>
      <c r="GJA102" s="311"/>
      <c r="GJB102" s="311"/>
      <c r="GJC102" s="311"/>
      <c r="GJD102" s="311"/>
      <c r="GJE102" s="311"/>
      <c r="GJF102" s="311"/>
      <c r="GJG102" s="311"/>
      <c r="GJH102" s="311"/>
      <c r="GJI102" s="311"/>
      <c r="GJJ102" s="311"/>
      <c r="GJK102" s="311"/>
      <c r="GJL102" s="311"/>
      <c r="GJM102" s="311"/>
      <c r="GJN102" s="311"/>
      <c r="GJO102" s="311"/>
      <c r="GJP102" s="311"/>
      <c r="GJQ102" s="311"/>
      <c r="GJR102" s="311"/>
      <c r="GJS102" s="311"/>
      <c r="GJT102" s="311"/>
      <c r="GJU102" s="311"/>
      <c r="GJV102" s="311"/>
      <c r="GJW102" s="311"/>
      <c r="GJX102" s="311"/>
      <c r="GJY102" s="311"/>
      <c r="GJZ102" s="311"/>
      <c r="GKA102" s="311"/>
      <c r="GKB102" s="311"/>
      <c r="GKC102" s="311"/>
      <c r="GKD102" s="311"/>
      <c r="GKE102" s="311"/>
      <c r="GKF102" s="311"/>
      <c r="GKG102" s="311"/>
      <c r="GKH102" s="311"/>
      <c r="GKI102" s="311"/>
      <c r="GKJ102" s="311"/>
      <c r="GKK102" s="311"/>
      <c r="GKL102" s="311"/>
      <c r="GKM102" s="311"/>
      <c r="GKN102" s="311"/>
      <c r="GKO102" s="311"/>
      <c r="GKP102" s="311"/>
      <c r="GKQ102" s="311"/>
      <c r="GKR102" s="311"/>
      <c r="GKS102" s="311"/>
      <c r="GKT102" s="311"/>
      <c r="GKU102" s="311"/>
      <c r="GKV102" s="311"/>
      <c r="GKW102" s="311"/>
      <c r="GKX102" s="311"/>
      <c r="GKY102" s="311"/>
      <c r="GKZ102" s="311"/>
      <c r="GLA102" s="311"/>
      <c r="GLB102" s="311"/>
      <c r="GLC102" s="311"/>
      <c r="GLD102" s="311"/>
      <c r="GLE102" s="311"/>
      <c r="GLF102" s="311"/>
      <c r="GLG102" s="311"/>
      <c r="GLH102" s="311"/>
      <c r="GLI102" s="311"/>
      <c r="GLJ102" s="311"/>
      <c r="GLK102" s="311"/>
      <c r="GLL102" s="311"/>
      <c r="GLM102" s="311"/>
      <c r="GLN102" s="311"/>
      <c r="GLO102" s="311"/>
      <c r="GLP102" s="311"/>
      <c r="GLQ102" s="311"/>
      <c r="GLR102" s="311"/>
      <c r="GLS102" s="311"/>
      <c r="GLT102" s="311"/>
      <c r="GLU102" s="311"/>
      <c r="GLV102" s="311"/>
      <c r="GLW102" s="311"/>
      <c r="GLX102" s="311"/>
      <c r="GLY102" s="311"/>
      <c r="GLZ102" s="311"/>
      <c r="GMA102" s="311"/>
      <c r="GMB102" s="311"/>
      <c r="GMC102" s="311"/>
      <c r="GMD102" s="311"/>
      <c r="GME102" s="311"/>
      <c r="GMF102" s="311"/>
      <c r="GMG102" s="311"/>
      <c r="GMH102" s="311"/>
      <c r="GMI102" s="311"/>
      <c r="GMJ102" s="311"/>
      <c r="GMK102" s="311"/>
      <c r="GML102" s="311"/>
      <c r="GMM102" s="311"/>
      <c r="GMN102" s="311"/>
      <c r="GMO102" s="311"/>
      <c r="GMP102" s="311"/>
      <c r="GMQ102" s="311"/>
      <c r="GMR102" s="311"/>
      <c r="GMS102" s="311"/>
      <c r="GMT102" s="311"/>
      <c r="GMU102" s="311"/>
      <c r="GMV102" s="311"/>
      <c r="GMW102" s="311"/>
      <c r="GMX102" s="311"/>
      <c r="GMY102" s="311"/>
      <c r="GMZ102" s="311"/>
      <c r="GNA102" s="311"/>
      <c r="GNB102" s="311"/>
      <c r="GNC102" s="311"/>
      <c r="GND102" s="311"/>
      <c r="GNE102" s="311"/>
      <c r="GNF102" s="311"/>
      <c r="GNG102" s="311"/>
      <c r="GNH102" s="311"/>
      <c r="GNI102" s="311"/>
      <c r="GNJ102" s="311"/>
      <c r="GNK102" s="311"/>
      <c r="GNL102" s="311"/>
      <c r="GNM102" s="311"/>
      <c r="GNN102" s="311"/>
      <c r="GNO102" s="311"/>
      <c r="GNP102" s="311"/>
      <c r="GNQ102" s="311"/>
      <c r="GNR102" s="311"/>
      <c r="GNS102" s="311"/>
      <c r="GNT102" s="311"/>
      <c r="GNU102" s="311"/>
      <c r="GNV102" s="311"/>
      <c r="GNW102" s="311"/>
      <c r="GNX102" s="311"/>
      <c r="GNY102" s="311"/>
      <c r="GNZ102" s="311"/>
      <c r="GOA102" s="311"/>
      <c r="GOB102" s="311"/>
      <c r="GOC102" s="311"/>
      <c r="GOD102" s="311"/>
      <c r="GOE102" s="311"/>
      <c r="GOF102" s="311"/>
      <c r="GOG102" s="311"/>
      <c r="GOH102" s="311"/>
      <c r="GOI102" s="311"/>
      <c r="GOJ102" s="311"/>
      <c r="GOK102" s="311"/>
      <c r="GOL102" s="311"/>
      <c r="GOM102" s="311"/>
      <c r="GON102" s="311"/>
      <c r="GOO102" s="311"/>
      <c r="GOP102" s="311"/>
      <c r="GOQ102" s="311"/>
      <c r="GOR102" s="311"/>
      <c r="GOS102" s="311"/>
      <c r="GOT102" s="311"/>
      <c r="GOU102" s="311"/>
      <c r="GOV102" s="311"/>
      <c r="GOW102" s="311"/>
      <c r="GOX102" s="311"/>
      <c r="GOY102" s="311"/>
      <c r="GOZ102" s="311"/>
      <c r="GPA102" s="311"/>
      <c r="GPB102" s="311"/>
      <c r="GPC102" s="311"/>
      <c r="GPD102" s="311"/>
      <c r="GPE102" s="311"/>
      <c r="GPF102" s="311"/>
      <c r="GPG102" s="311"/>
      <c r="GPH102" s="311"/>
      <c r="GPI102" s="311"/>
      <c r="GPJ102" s="311"/>
      <c r="GPK102" s="311"/>
      <c r="GPL102" s="311"/>
      <c r="GPM102" s="311"/>
      <c r="GPN102" s="311"/>
      <c r="GPO102" s="311"/>
      <c r="GPP102" s="311"/>
      <c r="GPQ102" s="311"/>
      <c r="GPR102" s="311"/>
      <c r="GPS102" s="311"/>
      <c r="GPT102" s="311"/>
      <c r="GPU102" s="311"/>
      <c r="GPV102" s="311"/>
      <c r="GPW102" s="311"/>
      <c r="GPX102" s="311"/>
      <c r="GPY102" s="311"/>
      <c r="GPZ102" s="311"/>
      <c r="GQA102" s="311"/>
      <c r="GQB102" s="311"/>
      <c r="GQC102" s="311"/>
      <c r="GQD102" s="311"/>
      <c r="GQE102" s="311"/>
      <c r="GQF102" s="311"/>
      <c r="GQG102" s="311"/>
      <c r="GQH102" s="311"/>
      <c r="GQI102" s="311"/>
      <c r="GQJ102" s="311"/>
      <c r="GQK102" s="311"/>
      <c r="GQL102" s="311"/>
      <c r="GQM102" s="311"/>
      <c r="GQN102" s="311"/>
      <c r="GQO102" s="311"/>
      <c r="GQP102" s="311"/>
      <c r="GQQ102" s="311"/>
      <c r="GQR102" s="311"/>
      <c r="GQS102" s="311"/>
      <c r="GQT102" s="311"/>
      <c r="GQU102" s="311"/>
      <c r="GQV102" s="311"/>
      <c r="GQW102" s="311"/>
      <c r="GQX102" s="311"/>
      <c r="GQY102" s="311"/>
      <c r="GQZ102" s="311"/>
      <c r="GRA102" s="311"/>
      <c r="GRB102" s="311"/>
      <c r="GRC102" s="311"/>
      <c r="GRD102" s="311"/>
      <c r="GRE102" s="311"/>
      <c r="GRF102" s="311"/>
      <c r="GRG102" s="311"/>
      <c r="GRH102" s="311"/>
      <c r="GRI102" s="311"/>
      <c r="GRJ102" s="311"/>
      <c r="GRK102" s="311"/>
      <c r="GRL102" s="311"/>
      <c r="GRM102" s="311"/>
      <c r="GRN102" s="311"/>
      <c r="GRO102" s="311"/>
      <c r="GRP102" s="311"/>
      <c r="GRQ102" s="311"/>
      <c r="GRR102" s="311"/>
      <c r="GRS102" s="311"/>
      <c r="GRT102" s="311"/>
      <c r="GRU102" s="311"/>
      <c r="GRV102" s="311"/>
      <c r="GRW102" s="311"/>
      <c r="GRX102" s="311"/>
      <c r="GRY102" s="311"/>
      <c r="GRZ102" s="311"/>
      <c r="GSA102" s="311"/>
      <c r="GSB102" s="311"/>
      <c r="GSC102" s="311"/>
      <c r="GSD102" s="311"/>
      <c r="GSE102" s="311"/>
      <c r="GSF102" s="311"/>
      <c r="GSG102" s="311"/>
      <c r="GSH102" s="311"/>
      <c r="GSI102" s="311"/>
      <c r="GSJ102" s="311"/>
      <c r="GSK102" s="311"/>
      <c r="GSL102" s="311"/>
      <c r="GSM102" s="311"/>
      <c r="GSN102" s="311"/>
      <c r="GSO102" s="311"/>
      <c r="GSP102" s="311"/>
      <c r="GSQ102" s="311"/>
      <c r="GSR102" s="311"/>
      <c r="GSS102" s="311"/>
      <c r="GST102" s="311"/>
      <c r="GSU102" s="311"/>
      <c r="GSV102" s="311"/>
      <c r="GSW102" s="311"/>
      <c r="GSX102" s="311"/>
      <c r="GSY102" s="311"/>
      <c r="GSZ102" s="311"/>
      <c r="GTA102" s="311"/>
      <c r="GTB102" s="311"/>
      <c r="GTC102" s="311"/>
      <c r="GTD102" s="311"/>
      <c r="GTE102" s="311"/>
      <c r="GTF102" s="311"/>
      <c r="GTG102" s="311"/>
      <c r="GTH102" s="311"/>
      <c r="GTI102" s="311"/>
      <c r="GTJ102" s="311"/>
      <c r="GTK102" s="311"/>
      <c r="GTL102" s="311"/>
      <c r="GTM102" s="311"/>
      <c r="GTN102" s="311"/>
      <c r="GTO102" s="311"/>
      <c r="GTP102" s="311"/>
      <c r="GTQ102" s="311"/>
      <c r="GTR102" s="311"/>
      <c r="GTS102" s="311"/>
      <c r="GTT102" s="311"/>
      <c r="GTU102" s="311"/>
      <c r="GTV102" s="311"/>
      <c r="GTW102" s="311"/>
      <c r="GTX102" s="311"/>
      <c r="GTY102" s="311"/>
      <c r="GTZ102" s="311"/>
      <c r="GUA102" s="311"/>
      <c r="GUB102" s="311"/>
      <c r="GUC102" s="311"/>
      <c r="GUD102" s="311"/>
      <c r="GUE102" s="311"/>
      <c r="GUF102" s="311"/>
      <c r="GUG102" s="311"/>
      <c r="GUH102" s="311"/>
      <c r="GUI102" s="311"/>
      <c r="GUJ102" s="311"/>
      <c r="GUK102" s="311"/>
      <c r="GUL102" s="311"/>
      <c r="GUM102" s="311"/>
      <c r="GUN102" s="311"/>
      <c r="GUO102" s="311"/>
      <c r="GUP102" s="311"/>
      <c r="GUQ102" s="311"/>
      <c r="GUR102" s="311"/>
      <c r="GUS102" s="311"/>
      <c r="GUT102" s="311"/>
      <c r="GUU102" s="311"/>
      <c r="GUV102" s="311"/>
      <c r="GUW102" s="311"/>
      <c r="GUX102" s="311"/>
      <c r="GUY102" s="311"/>
      <c r="GUZ102" s="311"/>
      <c r="GVA102" s="311"/>
      <c r="GVB102" s="311"/>
      <c r="GVC102" s="311"/>
      <c r="GVD102" s="311"/>
      <c r="GVE102" s="311"/>
      <c r="GVF102" s="311"/>
      <c r="GVG102" s="311"/>
      <c r="GVH102" s="311"/>
      <c r="GVI102" s="311"/>
      <c r="GVJ102" s="311"/>
      <c r="GVK102" s="311"/>
      <c r="GVL102" s="311"/>
      <c r="GVM102" s="311"/>
      <c r="GVN102" s="311"/>
      <c r="GVO102" s="311"/>
      <c r="GVP102" s="311"/>
      <c r="GVQ102" s="311"/>
      <c r="GVR102" s="311"/>
      <c r="GVS102" s="311"/>
      <c r="GVT102" s="311"/>
      <c r="GVU102" s="311"/>
      <c r="GVV102" s="311"/>
      <c r="GVW102" s="311"/>
      <c r="GVX102" s="311"/>
      <c r="GVY102" s="311"/>
      <c r="GVZ102" s="311"/>
      <c r="GWA102" s="311"/>
      <c r="GWB102" s="311"/>
      <c r="GWC102" s="311"/>
      <c r="GWD102" s="311"/>
      <c r="GWE102" s="311"/>
      <c r="GWF102" s="311"/>
      <c r="GWG102" s="311"/>
      <c r="GWH102" s="311"/>
      <c r="GWI102" s="311"/>
      <c r="GWJ102" s="311"/>
      <c r="GWK102" s="311"/>
      <c r="GWL102" s="311"/>
      <c r="GWM102" s="311"/>
      <c r="GWN102" s="311"/>
      <c r="GWO102" s="311"/>
      <c r="GWP102" s="311"/>
      <c r="GWQ102" s="311"/>
      <c r="GWR102" s="311"/>
      <c r="GWS102" s="311"/>
      <c r="GWT102" s="311"/>
      <c r="GWU102" s="311"/>
      <c r="GWV102" s="311"/>
      <c r="GWW102" s="311"/>
      <c r="GWX102" s="311"/>
      <c r="GWY102" s="311"/>
      <c r="GWZ102" s="311"/>
      <c r="GXA102" s="311"/>
      <c r="GXB102" s="311"/>
      <c r="GXC102" s="311"/>
      <c r="GXD102" s="311"/>
      <c r="GXE102" s="311"/>
      <c r="GXF102" s="311"/>
      <c r="GXG102" s="311"/>
      <c r="GXH102" s="311"/>
      <c r="GXI102" s="311"/>
      <c r="GXJ102" s="311"/>
      <c r="GXK102" s="311"/>
      <c r="GXL102" s="311"/>
      <c r="GXM102" s="311"/>
      <c r="GXN102" s="311"/>
      <c r="GXO102" s="311"/>
      <c r="GXP102" s="311"/>
      <c r="GXQ102" s="311"/>
      <c r="GXR102" s="311"/>
      <c r="GXS102" s="311"/>
      <c r="GXT102" s="311"/>
      <c r="GXU102" s="311"/>
      <c r="GXV102" s="311"/>
      <c r="GXW102" s="311"/>
      <c r="GXX102" s="311"/>
      <c r="GXY102" s="311"/>
      <c r="GXZ102" s="311"/>
      <c r="GYA102" s="311"/>
      <c r="GYB102" s="311"/>
      <c r="GYC102" s="311"/>
      <c r="GYD102" s="311"/>
      <c r="GYE102" s="311"/>
      <c r="GYF102" s="311"/>
      <c r="GYG102" s="311"/>
      <c r="GYH102" s="311"/>
      <c r="GYI102" s="311"/>
      <c r="GYJ102" s="311"/>
      <c r="GYK102" s="311"/>
      <c r="GYL102" s="311"/>
      <c r="GYM102" s="311"/>
      <c r="GYN102" s="311"/>
      <c r="GYO102" s="311"/>
      <c r="GYP102" s="311"/>
      <c r="GYQ102" s="311"/>
      <c r="GYR102" s="311"/>
      <c r="GYS102" s="311"/>
      <c r="GYT102" s="311"/>
      <c r="GYU102" s="311"/>
      <c r="GYV102" s="311"/>
      <c r="GYW102" s="311"/>
      <c r="GYX102" s="311"/>
      <c r="GYY102" s="311"/>
      <c r="GYZ102" s="311"/>
      <c r="GZA102" s="311"/>
      <c r="GZB102" s="311"/>
      <c r="GZC102" s="311"/>
      <c r="GZD102" s="311"/>
      <c r="GZE102" s="311"/>
      <c r="GZF102" s="311"/>
      <c r="GZG102" s="311"/>
      <c r="GZH102" s="311"/>
      <c r="GZI102" s="311"/>
      <c r="GZJ102" s="311"/>
      <c r="GZK102" s="311"/>
      <c r="GZL102" s="311"/>
      <c r="GZM102" s="311"/>
      <c r="GZN102" s="311"/>
      <c r="GZO102" s="311"/>
      <c r="GZP102" s="311"/>
      <c r="GZQ102" s="311"/>
      <c r="GZR102" s="311"/>
      <c r="GZS102" s="311"/>
      <c r="GZT102" s="311"/>
      <c r="GZU102" s="311"/>
      <c r="GZV102" s="311"/>
      <c r="GZW102" s="311"/>
      <c r="GZX102" s="311"/>
      <c r="GZY102" s="311"/>
      <c r="GZZ102" s="311"/>
      <c r="HAA102" s="311"/>
      <c r="HAB102" s="311"/>
      <c r="HAC102" s="311"/>
      <c r="HAD102" s="311"/>
      <c r="HAE102" s="311"/>
      <c r="HAF102" s="311"/>
      <c r="HAG102" s="311"/>
      <c r="HAH102" s="311"/>
      <c r="HAI102" s="311"/>
      <c r="HAJ102" s="311"/>
      <c r="HAK102" s="311"/>
      <c r="HAL102" s="311"/>
      <c r="HAM102" s="311"/>
      <c r="HAN102" s="311"/>
      <c r="HAO102" s="311"/>
      <c r="HAP102" s="311"/>
      <c r="HAQ102" s="311"/>
      <c r="HAR102" s="311"/>
      <c r="HAS102" s="311"/>
      <c r="HAT102" s="311"/>
      <c r="HAU102" s="311"/>
      <c r="HAV102" s="311"/>
      <c r="HAW102" s="311"/>
      <c r="HAX102" s="311"/>
      <c r="HAY102" s="311"/>
      <c r="HAZ102" s="311"/>
      <c r="HBA102" s="311"/>
      <c r="HBB102" s="311"/>
      <c r="HBC102" s="311"/>
      <c r="HBD102" s="311"/>
      <c r="HBE102" s="311"/>
      <c r="HBF102" s="311"/>
      <c r="HBG102" s="311"/>
      <c r="HBH102" s="311"/>
      <c r="HBI102" s="311"/>
      <c r="HBJ102" s="311"/>
      <c r="HBK102" s="311"/>
      <c r="HBL102" s="311"/>
      <c r="HBM102" s="311"/>
      <c r="HBN102" s="311"/>
      <c r="HBO102" s="311"/>
      <c r="HBP102" s="311"/>
      <c r="HBQ102" s="311"/>
      <c r="HBR102" s="311"/>
      <c r="HBS102" s="311"/>
      <c r="HBT102" s="311"/>
      <c r="HBU102" s="311"/>
      <c r="HBV102" s="311"/>
      <c r="HBW102" s="311"/>
      <c r="HBX102" s="311"/>
      <c r="HBY102" s="311"/>
      <c r="HBZ102" s="311"/>
      <c r="HCA102" s="311"/>
      <c r="HCB102" s="311"/>
      <c r="HCC102" s="311"/>
      <c r="HCD102" s="311"/>
      <c r="HCE102" s="311"/>
      <c r="HCF102" s="311"/>
      <c r="HCG102" s="311"/>
      <c r="HCH102" s="311"/>
      <c r="HCI102" s="311"/>
      <c r="HCJ102" s="311"/>
      <c r="HCK102" s="311"/>
      <c r="HCL102" s="311"/>
      <c r="HCM102" s="311"/>
      <c r="HCN102" s="311"/>
      <c r="HCO102" s="311"/>
      <c r="HCP102" s="311"/>
      <c r="HCQ102" s="311"/>
      <c r="HCR102" s="311"/>
      <c r="HCS102" s="311"/>
      <c r="HCT102" s="311"/>
      <c r="HCU102" s="311"/>
      <c r="HCV102" s="311"/>
      <c r="HCW102" s="311"/>
      <c r="HCX102" s="311"/>
      <c r="HCY102" s="311"/>
      <c r="HCZ102" s="311"/>
      <c r="HDA102" s="311"/>
      <c r="HDB102" s="311"/>
      <c r="HDC102" s="311"/>
      <c r="HDD102" s="311"/>
      <c r="HDE102" s="311"/>
      <c r="HDF102" s="311"/>
      <c r="HDG102" s="311"/>
      <c r="HDH102" s="311"/>
      <c r="HDI102" s="311"/>
      <c r="HDJ102" s="311"/>
      <c r="HDK102" s="311"/>
      <c r="HDL102" s="311"/>
      <c r="HDM102" s="311"/>
      <c r="HDN102" s="311"/>
      <c r="HDO102" s="311"/>
      <c r="HDP102" s="311"/>
      <c r="HDQ102" s="311"/>
      <c r="HDR102" s="311"/>
      <c r="HDS102" s="311"/>
      <c r="HDT102" s="311"/>
      <c r="HDU102" s="311"/>
      <c r="HDV102" s="311"/>
      <c r="HDW102" s="311"/>
      <c r="HDX102" s="311"/>
      <c r="HDY102" s="311"/>
      <c r="HDZ102" s="311"/>
      <c r="HEA102" s="311"/>
      <c r="HEB102" s="311"/>
      <c r="HEC102" s="311"/>
      <c r="HED102" s="311"/>
      <c r="HEE102" s="311"/>
      <c r="HEF102" s="311"/>
      <c r="HEG102" s="311"/>
      <c r="HEH102" s="311"/>
      <c r="HEI102" s="311"/>
      <c r="HEJ102" s="311"/>
      <c r="HEK102" s="311"/>
      <c r="HEL102" s="311"/>
      <c r="HEM102" s="311"/>
      <c r="HEN102" s="311"/>
      <c r="HEO102" s="311"/>
      <c r="HEP102" s="311"/>
      <c r="HEQ102" s="311"/>
      <c r="HER102" s="311"/>
      <c r="HES102" s="311"/>
      <c r="HET102" s="311"/>
      <c r="HEU102" s="311"/>
      <c r="HEV102" s="311"/>
      <c r="HEW102" s="311"/>
      <c r="HEX102" s="311"/>
      <c r="HEY102" s="311"/>
      <c r="HEZ102" s="311"/>
      <c r="HFA102" s="311"/>
      <c r="HFB102" s="311"/>
      <c r="HFC102" s="311"/>
      <c r="HFD102" s="311"/>
      <c r="HFE102" s="311"/>
      <c r="HFF102" s="311"/>
      <c r="HFG102" s="311"/>
      <c r="HFH102" s="311"/>
      <c r="HFI102" s="311"/>
      <c r="HFJ102" s="311"/>
      <c r="HFK102" s="311"/>
      <c r="HFL102" s="311"/>
      <c r="HFM102" s="311"/>
      <c r="HFN102" s="311"/>
      <c r="HFO102" s="311"/>
      <c r="HFP102" s="311"/>
      <c r="HFQ102" s="311"/>
      <c r="HFR102" s="311"/>
      <c r="HFS102" s="311"/>
      <c r="HFT102" s="311"/>
      <c r="HFU102" s="311"/>
      <c r="HFV102" s="311"/>
      <c r="HFW102" s="311"/>
      <c r="HFX102" s="311"/>
      <c r="HFY102" s="311"/>
      <c r="HFZ102" s="311"/>
      <c r="HGA102" s="311"/>
      <c r="HGB102" s="311"/>
      <c r="HGC102" s="311"/>
      <c r="HGD102" s="311"/>
      <c r="HGE102" s="311"/>
      <c r="HGF102" s="311"/>
      <c r="HGG102" s="311"/>
      <c r="HGH102" s="311"/>
      <c r="HGI102" s="311"/>
      <c r="HGJ102" s="311"/>
      <c r="HGK102" s="311"/>
      <c r="HGL102" s="311"/>
      <c r="HGM102" s="311"/>
      <c r="HGN102" s="311"/>
      <c r="HGO102" s="311"/>
      <c r="HGP102" s="311"/>
      <c r="HGQ102" s="311"/>
      <c r="HGR102" s="311"/>
      <c r="HGS102" s="311"/>
      <c r="HGT102" s="311"/>
      <c r="HGU102" s="311"/>
      <c r="HGV102" s="311"/>
      <c r="HGW102" s="311"/>
      <c r="HGX102" s="311"/>
      <c r="HGY102" s="311"/>
      <c r="HGZ102" s="311"/>
      <c r="HHA102" s="311"/>
      <c r="HHB102" s="311"/>
      <c r="HHC102" s="311"/>
      <c r="HHD102" s="311"/>
      <c r="HHE102" s="311"/>
      <c r="HHF102" s="311"/>
      <c r="HHG102" s="311"/>
      <c r="HHH102" s="311"/>
      <c r="HHI102" s="311"/>
      <c r="HHJ102" s="311"/>
      <c r="HHK102" s="311"/>
      <c r="HHL102" s="311"/>
      <c r="HHM102" s="311"/>
      <c r="HHN102" s="311"/>
      <c r="HHO102" s="311"/>
      <c r="HHP102" s="311"/>
      <c r="HHQ102" s="311"/>
      <c r="HHR102" s="311"/>
      <c r="HHS102" s="311"/>
      <c r="HHT102" s="311"/>
      <c r="HHU102" s="311"/>
      <c r="HHV102" s="311"/>
      <c r="HHW102" s="311"/>
      <c r="HHX102" s="311"/>
      <c r="HHY102" s="311"/>
      <c r="HHZ102" s="311"/>
      <c r="HIA102" s="311"/>
      <c r="HIB102" s="311"/>
      <c r="HIC102" s="311"/>
      <c r="HID102" s="311"/>
      <c r="HIE102" s="311"/>
      <c r="HIF102" s="311"/>
      <c r="HIG102" s="311"/>
      <c r="HIH102" s="311"/>
      <c r="HII102" s="311"/>
      <c r="HIJ102" s="311"/>
      <c r="HIK102" s="311"/>
      <c r="HIL102" s="311"/>
      <c r="HIM102" s="311"/>
      <c r="HIN102" s="311"/>
      <c r="HIO102" s="311"/>
      <c r="HIP102" s="311"/>
      <c r="HIQ102" s="311"/>
      <c r="HIR102" s="311"/>
      <c r="HIS102" s="311"/>
      <c r="HIT102" s="311"/>
      <c r="HIU102" s="311"/>
      <c r="HIV102" s="311"/>
      <c r="HIW102" s="311"/>
      <c r="HIX102" s="311"/>
      <c r="HIY102" s="311"/>
      <c r="HIZ102" s="311"/>
      <c r="HJA102" s="311"/>
      <c r="HJB102" s="311"/>
      <c r="HJC102" s="311"/>
      <c r="HJD102" s="311"/>
      <c r="HJE102" s="311"/>
      <c r="HJF102" s="311"/>
      <c r="HJG102" s="311"/>
      <c r="HJH102" s="311"/>
      <c r="HJI102" s="311"/>
      <c r="HJJ102" s="311"/>
      <c r="HJK102" s="311"/>
      <c r="HJL102" s="311"/>
      <c r="HJM102" s="311"/>
      <c r="HJN102" s="311"/>
      <c r="HJO102" s="311"/>
      <c r="HJP102" s="311"/>
      <c r="HJQ102" s="311"/>
      <c r="HJR102" s="311"/>
      <c r="HJS102" s="311"/>
      <c r="HJT102" s="311"/>
      <c r="HJU102" s="311"/>
      <c r="HJV102" s="311"/>
      <c r="HJW102" s="311"/>
      <c r="HJX102" s="311"/>
      <c r="HJY102" s="311"/>
      <c r="HJZ102" s="311"/>
      <c r="HKA102" s="311"/>
      <c r="HKB102" s="311"/>
      <c r="HKC102" s="311"/>
      <c r="HKD102" s="311"/>
      <c r="HKE102" s="311"/>
      <c r="HKF102" s="311"/>
      <c r="HKG102" s="311"/>
      <c r="HKH102" s="311"/>
      <c r="HKI102" s="311"/>
      <c r="HKJ102" s="311"/>
      <c r="HKK102" s="311"/>
      <c r="HKL102" s="311"/>
      <c r="HKM102" s="311"/>
      <c r="HKN102" s="311"/>
      <c r="HKO102" s="311"/>
      <c r="HKP102" s="311"/>
      <c r="HKQ102" s="311"/>
      <c r="HKR102" s="311"/>
      <c r="HKS102" s="311"/>
      <c r="HKT102" s="311"/>
      <c r="HKU102" s="311"/>
      <c r="HKV102" s="311"/>
      <c r="HKW102" s="311"/>
      <c r="HKX102" s="311"/>
      <c r="HKY102" s="311"/>
      <c r="HKZ102" s="311"/>
      <c r="HLA102" s="311"/>
      <c r="HLB102" s="311"/>
      <c r="HLC102" s="311"/>
      <c r="HLD102" s="311"/>
      <c r="HLE102" s="311"/>
      <c r="HLF102" s="311"/>
      <c r="HLG102" s="311"/>
      <c r="HLH102" s="311"/>
      <c r="HLI102" s="311"/>
      <c r="HLJ102" s="311"/>
      <c r="HLK102" s="311"/>
      <c r="HLL102" s="311"/>
      <c r="HLM102" s="311"/>
      <c r="HLN102" s="311"/>
      <c r="HLO102" s="311"/>
      <c r="HLP102" s="311"/>
      <c r="HLQ102" s="311"/>
      <c r="HLR102" s="311"/>
      <c r="HLS102" s="311"/>
      <c r="HLT102" s="311"/>
      <c r="HLU102" s="311"/>
      <c r="HLV102" s="311"/>
      <c r="HLW102" s="311"/>
      <c r="HLX102" s="311"/>
      <c r="HLY102" s="311"/>
      <c r="HLZ102" s="311"/>
      <c r="HMA102" s="311"/>
      <c r="HMB102" s="311"/>
      <c r="HMC102" s="311"/>
      <c r="HMD102" s="311"/>
      <c r="HME102" s="311"/>
      <c r="HMF102" s="311"/>
      <c r="HMG102" s="311"/>
      <c r="HMH102" s="311"/>
      <c r="HMI102" s="311"/>
      <c r="HMJ102" s="311"/>
      <c r="HMK102" s="311"/>
      <c r="HML102" s="311"/>
      <c r="HMM102" s="311"/>
      <c r="HMN102" s="311"/>
      <c r="HMO102" s="311"/>
      <c r="HMP102" s="311"/>
      <c r="HMQ102" s="311"/>
      <c r="HMR102" s="311"/>
      <c r="HMS102" s="311"/>
      <c r="HMT102" s="311"/>
      <c r="HMU102" s="311"/>
      <c r="HMV102" s="311"/>
      <c r="HMW102" s="311"/>
      <c r="HMX102" s="311"/>
      <c r="HMY102" s="311"/>
      <c r="HMZ102" s="311"/>
      <c r="HNA102" s="311"/>
      <c r="HNB102" s="311"/>
      <c r="HNC102" s="311"/>
      <c r="HND102" s="311"/>
      <c r="HNE102" s="311"/>
      <c r="HNF102" s="311"/>
      <c r="HNG102" s="311"/>
      <c r="HNH102" s="311"/>
      <c r="HNI102" s="311"/>
      <c r="HNJ102" s="311"/>
      <c r="HNK102" s="311"/>
      <c r="HNL102" s="311"/>
      <c r="HNM102" s="311"/>
      <c r="HNN102" s="311"/>
      <c r="HNO102" s="311"/>
      <c r="HNP102" s="311"/>
      <c r="HNQ102" s="311"/>
      <c r="HNR102" s="311"/>
      <c r="HNS102" s="311"/>
      <c r="HNT102" s="311"/>
      <c r="HNU102" s="311"/>
      <c r="HNV102" s="311"/>
      <c r="HNW102" s="311"/>
      <c r="HNX102" s="311"/>
      <c r="HNY102" s="311"/>
      <c r="HNZ102" s="311"/>
      <c r="HOA102" s="311"/>
      <c r="HOB102" s="311"/>
      <c r="HOC102" s="311"/>
      <c r="HOD102" s="311"/>
      <c r="HOE102" s="311"/>
      <c r="HOF102" s="311"/>
      <c r="HOG102" s="311"/>
      <c r="HOH102" s="311"/>
      <c r="HOI102" s="311"/>
      <c r="HOJ102" s="311"/>
      <c r="HOK102" s="311"/>
      <c r="HOL102" s="311"/>
      <c r="HOM102" s="311"/>
      <c r="HON102" s="311"/>
      <c r="HOO102" s="311"/>
      <c r="HOP102" s="311"/>
      <c r="HOQ102" s="311"/>
      <c r="HOR102" s="311"/>
      <c r="HOS102" s="311"/>
      <c r="HOT102" s="311"/>
      <c r="HOU102" s="311"/>
      <c r="HOV102" s="311"/>
      <c r="HOW102" s="311"/>
      <c r="HOX102" s="311"/>
      <c r="HOY102" s="311"/>
      <c r="HOZ102" s="311"/>
      <c r="HPA102" s="311"/>
      <c r="HPB102" s="311"/>
      <c r="HPC102" s="311"/>
      <c r="HPD102" s="311"/>
      <c r="HPE102" s="311"/>
      <c r="HPF102" s="311"/>
      <c r="HPG102" s="311"/>
      <c r="HPH102" s="311"/>
      <c r="HPI102" s="311"/>
      <c r="HPJ102" s="311"/>
      <c r="HPK102" s="311"/>
      <c r="HPL102" s="311"/>
      <c r="HPM102" s="311"/>
      <c r="HPN102" s="311"/>
      <c r="HPO102" s="311"/>
      <c r="HPP102" s="311"/>
      <c r="HPQ102" s="311"/>
      <c r="HPR102" s="311"/>
      <c r="HPS102" s="311"/>
      <c r="HPT102" s="311"/>
      <c r="HPU102" s="311"/>
      <c r="HPV102" s="311"/>
      <c r="HPW102" s="311"/>
      <c r="HPX102" s="311"/>
      <c r="HPY102" s="311"/>
      <c r="HPZ102" s="311"/>
      <c r="HQA102" s="311"/>
      <c r="HQB102" s="311"/>
      <c r="HQC102" s="311"/>
      <c r="HQD102" s="311"/>
      <c r="HQE102" s="311"/>
      <c r="HQF102" s="311"/>
      <c r="HQG102" s="311"/>
      <c r="HQH102" s="311"/>
      <c r="HQI102" s="311"/>
      <c r="HQJ102" s="311"/>
      <c r="HQK102" s="311"/>
      <c r="HQL102" s="311"/>
      <c r="HQM102" s="311"/>
      <c r="HQN102" s="311"/>
      <c r="HQO102" s="311"/>
      <c r="HQP102" s="311"/>
      <c r="HQQ102" s="311"/>
      <c r="HQR102" s="311"/>
      <c r="HQS102" s="311"/>
      <c r="HQT102" s="311"/>
      <c r="HQU102" s="311"/>
      <c r="HQV102" s="311"/>
      <c r="HQW102" s="311"/>
      <c r="HQX102" s="311"/>
      <c r="HQY102" s="311"/>
      <c r="HQZ102" s="311"/>
      <c r="HRA102" s="311"/>
      <c r="HRB102" s="311"/>
      <c r="HRC102" s="311"/>
      <c r="HRD102" s="311"/>
      <c r="HRE102" s="311"/>
      <c r="HRF102" s="311"/>
      <c r="HRG102" s="311"/>
      <c r="HRH102" s="311"/>
      <c r="HRI102" s="311"/>
      <c r="HRJ102" s="311"/>
      <c r="HRK102" s="311"/>
      <c r="HRL102" s="311"/>
      <c r="HRM102" s="311"/>
      <c r="HRN102" s="311"/>
      <c r="HRO102" s="311"/>
      <c r="HRP102" s="311"/>
      <c r="HRQ102" s="311"/>
      <c r="HRR102" s="311"/>
      <c r="HRS102" s="311"/>
      <c r="HRT102" s="311"/>
      <c r="HRU102" s="311"/>
      <c r="HRV102" s="311"/>
      <c r="HRW102" s="311"/>
      <c r="HRX102" s="311"/>
      <c r="HRY102" s="311"/>
      <c r="HRZ102" s="311"/>
      <c r="HSA102" s="311"/>
      <c r="HSB102" s="311"/>
      <c r="HSC102" s="311"/>
      <c r="HSD102" s="311"/>
      <c r="HSE102" s="311"/>
      <c r="HSF102" s="311"/>
      <c r="HSG102" s="311"/>
      <c r="HSH102" s="311"/>
      <c r="HSI102" s="311"/>
      <c r="HSJ102" s="311"/>
      <c r="HSK102" s="311"/>
      <c r="HSL102" s="311"/>
      <c r="HSM102" s="311"/>
      <c r="HSN102" s="311"/>
      <c r="HSO102" s="311"/>
      <c r="HSP102" s="311"/>
      <c r="HSQ102" s="311"/>
      <c r="HSR102" s="311"/>
      <c r="HSS102" s="311"/>
      <c r="HST102" s="311"/>
      <c r="HSU102" s="311"/>
      <c r="HSV102" s="311"/>
      <c r="HSW102" s="311"/>
      <c r="HSX102" s="311"/>
      <c r="HSY102" s="311"/>
      <c r="HSZ102" s="311"/>
      <c r="HTA102" s="311"/>
      <c r="HTB102" s="311"/>
      <c r="HTC102" s="311"/>
      <c r="HTD102" s="311"/>
      <c r="HTE102" s="311"/>
      <c r="HTF102" s="311"/>
      <c r="HTG102" s="311"/>
      <c r="HTH102" s="311"/>
      <c r="HTI102" s="311"/>
      <c r="HTJ102" s="311"/>
      <c r="HTK102" s="311"/>
      <c r="HTL102" s="311"/>
      <c r="HTM102" s="311"/>
      <c r="HTN102" s="311"/>
      <c r="HTO102" s="311"/>
      <c r="HTP102" s="311"/>
      <c r="HTQ102" s="311"/>
      <c r="HTR102" s="311"/>
      <c r="HTS102" s="311"/>
      <c r="HTT102" s="311"/>
      <c r="HTU102" s="311"/>
      <c r="HTV102" s="311"/>
      <c r="HTW102" s="311"/>
      <c r="HTX102" s="311"/>
      <c r="HTY102" s="311"/>
      <c r="HTZ102" s="311"/>
      <c r="HUA102" s="311"/>
      <c r="HUB102" s="311"/>
      <c r="HUC102" s="311"/>
      <c r="HUD102" s="311"/>
      <c r="HUE102" s="311"/>
      <c r="HUF102" s="311"/>
      <c r="HUG102" s="311"/>
      <c r="HUH102" s="311"/>
      <c r="HUI102" s="311"/>
      <c r="HUJ102" s="311"/>
      <c r="HUK102" s="311"/>
      <c r="HUL102" s="311"/>
      <c r="HUM102" s="311"/>
      <c r="HUN102" s="311"/>
      <c r="HUO102" s="311"/>
      <c r="HUP102" s="311"/>
      <c r="HUQ102" s="311"/>
      <c r="HUR102" s="311"/>
      <c r="HUS102" s="311"/>
      <c r="HUT102" s="311"/>
      <c r="HUU102" s="311"/>
      <c r="HUV102" s="311"/>
      <c r="HUW102" s="311"/>
      <c r="HUX102" s="311"/>
      <c r="HUY102" s="311"/>
      <c r="HUZ102" s="311"/>
      <c r="HVA102" s="311"/>
      <c r="HVB102" s="311"/>
      <c r="HVC102" s="311"/>
      <c r="HVD102" s="311"/>
      <c r="HVE102" s="311"/>
      <c r="HVF102" s="311"/>
      <c r="HVG102" s="311"/>
      <c r="HVH102" s="311"/>
      <c r="HVI102" s="311"/>
      <c r="HVJ102" s="311"/>
      <c r="HVK102" s="311"/>
      <c r="HVL102" s="311"/>
      <c r="HVM102" s="311"/>
      <c r="HVN102" s="311"/>
      <c r="HVO102" s="311"/>
      <c r="HVP102" s="311"/>
      <c r="HVQ102" s="311"/>
      <c r="HVR102" s="311"/>
      <c r="HVS102" s="311"/>
      <c r="HVT102" s="311"/>
      <c r="HVU102" s="311"/>
      <c r="HVV102" s="311"/>
      <c r="HVW102" s="311"/>
      <c r="HVX102" s="311"/>
      <c r="HVY102" s="311"/>
      <c r="HVZ102" s="311"/>
      <c r="HWA102" s="311"/>
      <c r="HWB102" s="311"/>
      <c r="HWC102" s="311"/>
      <c r="HWD102" s="311"/>
      <c r="HWE102" s="311"/>
      <c r="HWF102" s="311"/>
      <c r="HWG102" s="311"/>
      <c r="HWH102" s="311"/>
      <c r="HWI102" s="311"/>
      <c r="HWJ102" s="311"/>
      <c r="HWK102" s="311"/>
      <c r="HWL102" s="311"/>
      <c r="HWM102" s="311"/>
      <c r="HWN102" s="311"/>
      <c r="HWO102" s="311"/>
      <c r="HWP102" s="311"/>
      <c r="HWQ102" s="311"/>
      <c r="HWR102" s="311"/>
      <c r="HWS102" s="311"/>
      <c r="HWT102" s="311"/>
      <c r="HWU102" s="311"/>
      <c r="HWV102" s="311"/>
      <c r="HWW102" s="311"/>
      <c r="HWX102" s="311"/>
      <c r="HWY102" s="311"/>
      <c r="HWZ102" s="311"/>
      <c r="HXA102" s="311"/>
      <c r="HXB102" s="311"/>
      <c r="HXC102" s="311"/>
      <c r="HXD102" s="311"/>
      <c r="HXE102" s="311"/>
      <c r="HXF102" s="311"/>
      <c r="HXG102" s="311"/>
      <c r="HXH102" s="311"/>
      <c r="HXI102" s="311"/>
      <c r="HXJ102" s="311"/>
      <c r="HXK102" s="311"/>
      <c r="HXL102" s="311"/>
      <c r="HXM102" s="311"/>
      <c r="HXN102" s="311"/>
      <c r="HXO102" s="311"/>
      <c r="HXP102" s="311"/>
      <c r="HXQ102" s="311"/>
      <c r="HXR102" s="311"/>
      <c r="HXS102" s="311"/>
      <c r="HXT102" s="311"/>
      <c r="HXU102" s="311"/>
      <c r="HXV102" s="311"/>
      <c r="HXW102" s="311"/>
      <c r="HXX102" s="311"/>
      <c r="HXY102" s="311"/>
      <c r="HXZ102" s="311"/>
      <c r="HYA102" s="311"/>
      <c r="HYB102" s="311"/>
      <c r="HYC102" s="311"/>
      <c r="HYD102" s="311"/>
      <c r="HYE102" s="311"/>
      <c r="HYF102" s="311"/>
      <c r="HYG102" s="311"/>
      <c r="HYH102" s="311"/>
      <c r="HYI102" s="311"/>
      <c r="HYJ102" s="311"/>
      <c r="HYK102" s="311"/>
      <c r="HYL102" s="311"/>
      <c r="HYM102" s="311"/>
      <c r="HYN102" s="311"/>
      <c r="HYO102" s="311"/>
      <c r="HYP102" s="311"/>
      <c r="HYQ102" s="311"/>
      <c r="HYR102" s="311"/>
      <c r="HYS102" s="311"/>
      <c r="HYT102" s="311"/>
      <c r="HYU102" s="311"/>
      <c r="HYV102" s="311"/>
      <c r="HYW102" s="311"/>
      <c r="HYX102" s="311"/>
      <c r="HYY102" s="311"/>
      <c r="HYZ102" s="311"/>
      <c r="HZA102" s="311"/>
      <c r="HZB102" s="311"/>
      <c r="HZC102" s="311"/>
      <c r="HZD102" s="311"/>
      <c r="HZE102" s="311"/>
      <c r="HZF102" s="311"/>
      <c r="HZG102" s="311"/>
      <c r="HZH102" s="311"/>
      <c r="HZI102" s="311"/>
      <c r="HZJ102" s="311"/>
      <c r="HZK102" s="311"/>
      <c r="HZL102" s="311"/>
      <c r="HZM102" s="311"/>
      <c r="HZN102" s="311"/>
      <c r="HZO102" s="311"/>
      <c r="HZP102" s="311"/>
      <c r="HZQ102" s="311"/>
      <c r="HZR102" s="311"/>
      <c r="HZS102" s="311"/>
      <c r="HZT102" s="311"/>
      <c r="HZU102" s="311"/>
      <c r="HZV102" s="311"/>
      <c r="HZW102" s="311"/>
      <c r="HZX102" s="311"/>
      <c r="HZY102" s="311"/>
      <c r="HZZ102" s="311"/>
      <c r="IAA102" s="311"/>
      <c r="IAB102" s="311"/>
      <c r="IAC102" s="311"/>
      <c r="IAD102" s="311"/>
      <c r="IAE102" s="311"/>
      <c r="IAF102" s="311"/>
      <c r="IAG102" s="311"/>
      <c r="IAH102" s="311"/>
      <c r="IAI102" s="311"/>
      <c r="IAJ102" s="311"/>
      <c r="IAK102" s="311"/>
      <c r="IAL102" s="311"/>
      <c r="IAM102" s="311"/>
      <c r="IAN102" s="311"/>
      <c r="IAO102" s="311"/>
      <c r="IAP102" s="311"/>
      <c r="IAQ102" s="311"/>
      <c r="IAR102" s="311"/>
      <c r="IAS102" s="311"/>
      <c r="IAT102" s="311"/>
      <c r="IAU102" s="311"/>
      <c r="IAV102" s="311"/>
      <c r="IAW102" s="311"/>
      <c r="IAX102" s="311"/>
      <c r="IAY102" s="311"/>
      <c r="IAZ102" s="311"/>
      <c r="IBA102" s="311"/>
      <c r="IBB102" s="311"/>
      <c r="IBC102" s="311"/>
      <c r="IBD102" s="311"/>
      <c r="IBE102" s="311"/>
      <c r="IBF102" s="311"/>
      <c r="IBG102" s="311"/>
      <c r="IBH102" s="311"/>
      <c r="IBI102" s="311"/>
      <c r="IBJ102" s="311"/>
      <c r="IBK102" s="311"/>
      <c r="IBL102" s="311"/>
      <c r="IBM102" s="311"/>
      <c r="IBN102" s="311"/>
      <c r="IBO102" s="311"/>
      <c r="IBP102" s="311"/>
      <c r="IBQ102" s="311"/>
      <c r="IBR102" s="311"/>
      <c r="IBS102" s="311"/>
      <c r="IBT102" s="311"/>
      <c r="IBU102" s="311"/>
      <c r="IBV102" s="311"/>
      <c r="IBW102" s="311"/>
      <c r="IBX102" s="311"/>
      <c r="IBY102" s="311"/>
      <c r="IBZ102" s="311"/>
      <c r="ICA102" s="311"/>
      <c r="ICB102" s="311"/>
      <c r="ICC102" s="311"/>
      <c r="ICD102" s="311"/>
      <c r="ICE102" s="311"/>
      <c r="ICF102" s="311"/>
      <c r="ICG102" s="311"/>
      <c r="ICH102" s="311"/>
      <c r="ICI102" s="311"/>
      <c r="ICJ102" s="311"/>
      <c r="ICK102" s="311"/>
      <c r="ICL102" s="311"/>
      <c r="ICM102" s="311"/>
      <c r="ICN102" s="311"/>
      <c r="ICO102" s="311"/>
      <c r="ICP102" s="311"/>
      <c r="ICQ102" s="311"/>
      <c r="ICR102" s="311"/>
      <c r="ICS102" s="311"/>
      <c r="ICT102" s="311"/>
      <c r="ICU102" s="311"/>
      <c r="ICV102" s="311"/>
      <c r="ICW102" s="311"/>
      <c r="ICX102" s="311"/>
      <c r="ICY102" s="311"/>
      <c r="ICZ102" s="311"/>
      <c r="IDA102" s="311"/>
      <c r="IDB102" s="311"/>
      <c r="IDC102" s="311"/>
      <c r="IDD102" s="311"/>
      <c r="IDE102" s="311"/>
      <c r="IDF102" s="311"/>
      <c r="IDG102" s="311"/>
      <c r="IDH102" s="311"/>
      <c r="IDI102" s="311"/>
      <c r="IDJ102" s="311"/>
      <c r="IDK102" s="311"/>
      <c r="IDL102" s="311"/>
      <c r="IDM102" s="311"/>
      <c r="IDN102" s="311"/>
      <c r="IDO102" s="311"/>
      <c r="IDP102" s="311"/>
      <c r="IDQ102" s="311"/>
      <c r="IDR102" s="311"/>
      <c r="IDS102" s="311"/>
      <c r="IDT102" s="311"/>
      <c r="IDU102" s="311"/>
      <c r="IDV102" s="311"/>
      <c r="IDW102" s="311"/>
      <c r="IDX102" s="311"/>
      <c r="IDY102" s="311"/>
      <c r="IDZ102" s="311"/>
      <c r="IEA102" s="311"/>
      <c r="IEB102" s="311"/>
      <c r="IEC102" s="311"/>
      <c r="IED102" s="311"/>
      <c r="IEE102" s="311"/>
      <c r="IEF102" s="311"/>
      <c r="IEG102" s="311"/>
      <c r="IEH102" s="311"/>
      <c r="IEI102" s="311"/>
      <c r="IEJ102" s="311"/>
      <c r="IEK102" s="311"/>
      <c r="IEL102" s="311"/>
      <c r="IEM102" s="311"/>
      <c r="IEN102" s="311"/>
      <c r="IEO102" s="311"/>
      <c r="IEP102" s="311"/>
      <c r="IEQ102" s="311"/>
      <c r="IER102" s="311"/>
      <c r="IES102" s="311"/>
      <c r="IET102" s="311"/>
      <c r="IEU102" s="311"/>
      <c r="IEV102" s="311"/>
      <c r="IEW102" s="311"/>
      <c r="IEX102" s="311"/>
      <c r="IEY102" s="311"/>
      <c r="IEZ102" s="311"/>
      <c r="IFA102" s="311"/>
      <c r="IFB102" s="311"/>
      <c r="IFC102" s="311"/>
      <c r="IFD102" s="311"/>
      <c r="IFE102" s="311"/>
      <c r="IFF102" s="311"/>
      <c r="IFG102" s="311"/>
      <c r="IFH102" s="311"/>
      <c r="IFI102" s="311"/>
      <c r="IFJ102" s="311"/>
      <c r="IFK102" s="311"/>
      <c r="IFL102" s="311"/>
      <c r="IFM102" s="311"/>
      <c r="IFN102" s="311"/>
      <c r="IFO102" s="311"/>
      <c r="IFP102" s="311"/>
      <c r="IFQ102" s="311"/>
      <c r="IFR102" s="311"/>
      <c r="IFS102" s="311"/>
      <c r="IFT102" s="311"/>
      <c r="IFU102" s="311"/>
      <c r="IFV102" s="311"/>
      <c r="IFW102" s="311"/>
      <c r="IFX102" s="311"/>
      <c r="IFY102" s="311"/>
      <c r="IFZ102" s="311"/>
      <c r="IGA102" s="311"/>
      <c r="IGB102" s="311"/>
      <c r="IGC102" s="311"/>
      <c r="IGD102" s="311"/>
      <c r="IGE102" s="311"/>
      <c r="IGF102" s="311"/>
      <c r="IGG102" s="311"/>
      <c r="IGH102" s="311"/>
      <c r="IGI102" s="311"/>
      <c r="IGJ102" s="311"/>
      <c r="IGK102" s="311"/>
      <c r="IGL102" s="311"/>
      <c r="IGM102" s="311"/>
      <c r="IGN102" s="311"/>
      <c r="IGO102" s="311"/>
      <c r="IGP102" s="311"/>
      <c r="IGQ102" s="311"/>
      <c r="IGR102" s="311"/>
      <c r="IGS102" s="311"/>
      <c r="IGT102" s="311"/>
      <c r="IGU102" s="311"/>
      <c r="IGV102" s="311"/>
      <c r="IGW102" s="311"/>
      <c r="IGX102" s="311"/>
      <c r="IGY102" s="311"/>
      <c r="IGZ102" s="311"/>
      <c r="IHA102" s="311"/>
      <c r="IHB102" s="311"/>
      <c r="IHC102" s="311"/>
      <c r="IHD102" s="311"/>
      <c r="IHE102" s="311"/>
      <c r="IHF102" s="311"/>
      <c r="IHG102" s="311"/>
      <c r="IHH102" s="311"/>
      <c r="IHI102" s="311"/>
      <c r="IHJ102" s="311"/>
      <c r="IHK102" s="311"/>
      <c r="IHL102" s="311"/>
      <c r="IHM102" s="311"/>
      <c r="IHN102" s="311"/>
      <c r="IHO102" s="311"/>
      <c r="IHP102" s="311"/>
      <c r="IHQ102" s="311"/>
      <c r="IHR102" s="311"/>
      <c r="IHS102" s="311"/>
      <c r="IHT102" s="311"/>
      <c r="IHU102" s="311"/>
      <c r="IHV102" s="311"/>
      <c r="IHW102" s="311"/>
      <c r="IHX102" s="311"/>
      <c r="IHY102" s="311"/>
      <c r="IHZ102" s="311"/>
      <c r="IIA102" s="311"/>
      <c r="IIB102" s="311"/>
      <c r="IIC102" s="311"/>
      <c r="IID102" s="311"/>
      <c r="IIE102" s="311"/>
      <c r="IIF102" s="311"/>
      <c r="IIG102" s="311"/>
      <c r="IIH102" s="311"/>
      <c r="III102" s="311"/>
      <c r="IIJ102" s="311"/>
      <c r="IIK102" s="311"/>
      <c r="IIL102" s="311"/>
      <c r="IIM102" s="311"/>
      <c r="IIN102" s="311"/>
      <c r="IIO102" s="311"/>
      <c r="IIP102" s="311"/>
      <c r="IIQ102" s="311"/>
      <c r="IIR102" s="311"/>
      <c r="IIS102" s="311"/>
      <c r="IIT102" s="311"/>
      <c r="IIU102" s="311"/>
      <c r="IIV102" s="311"/>
      <c r="IIW102" s="311"/>
      <c r="IIX102" s="311"/>
      <c r="IIY102" s="311"/>
      <c r="IIZ102" s="311"/>
      <c r="IJA102" s="311"/>
      <c r="IJB102" s="311"/>
      <c r="IJC102" s="311"/>
      <c r="IJD102" s="311"/>
      <c r="IJE102" s="311"/>
      <c r="IJF102" s="311"/>
      <c r="IJG102" s="311"/>
      <c r="IJH102" s="311"/>
      <c r="IJI102" s="311"/>
      <c r="IJJ102" s="311"/>
      <c r="IJK102" s="311"/>
      <c r="IJL102" s="311"/>
      <c r="IJM102" s="311"/>
      <c r="IJN102" s="311"/>
      <c r="IJO102" s="311"/>
      <c r="IJP102" s="311"/>
      <c r="IJQ102" s="311"/>
      <c r="IJR102" s="311"/>
      <c r="IJS102" s="311"/>
      <c r="IJT102" s="311"/>
      <c r="IJU102" s="311"/>
      <c r="IJV102" s="311"/>
      <c r="IJW102" s="311"/>
      <c r="IJX102" s="311"/>
      <c r="IJY102" s="311"/>
      <c r="IJZ102" s="311"/>
      <c r="IKA102" s="311"/>
      <c r="IKB102" s="311"/>
      <c r="IKC102" s="311"/>
      <c r="IKD102" s="311"/>
      <c r="IKE102" s="311"/>
      <c r="IKF102" s="311"/>
      <c r="IKG102" s="311"/>
      <c r="IKH102" s="311"/>
      <c r="IKI102" s="311"/>
      <c r="IKJ102" s="311"/>
      <c r="IKK102" s="311"/>
      <c r="IKL102" s="311"/>
      <c r="IKM102" s="311"/>
      <c r="IKN102" s="311"/>
      <c r="IKO102" s="311"/>
      <c r="IKP102" s="311"/>
      <c r="IKQ102" s="311"/>
      <c r="IKR102" s="311"/>
      <c r="IKS102" s="311"/>
      <c r="IKT102" s="311"/>
      <c r="IKU102" s="311"/>
      <c r="IKV102" s="311"/>
      <c r="IKW102" s="311"/>
      <c r="IKX102" s="311"/>
      <c r="IKY102" s="311"/>
      <c r="IKZ102" s="311"/>
      <c r="ILA102" s="311"/>
      <c r="ILB102" s="311"/>
      <c r="ILC102" s="311"/>
      <c r="ILD102" s="311"/>
      <c r="ILE102" s="311"/>
      <c r="ILF102" s="311"/>
      <c r="ILG102" s="311"/>
      <c r="ILH102" s="311"/>
      <c r="ILI102" s="311"/>
      <c r="ILJ102" s="311"/>
      <c r="ILK102" s="311"/>
      <c r="ILL102" s="311"/>
      <c r="ILM102" s="311"/>
      <c r="ILN102" s="311"/>
      <c r="ILO102" s="311"/>
      <c r="ILP102" s="311"/>
      <c r="ILQ102" s="311"/>
      <c r="ILR102" s="311"/>
      <c r="ILS102" s="311"/>
      <c r="ILT102" s="311"/>
      <c r="ILU102" s="311"/>
      <c r="ILV102" s="311"/>
      <c r="ILW102" s="311"/>
      <c r="ILX102" s="311"/>
      <c r="ILY102" s="311"/>
      <c r="ILZ102" s="311"/>
      <c r="IMA102" s="311"/>
      <c r="IMB102" s="311"/>
      <c r="IMC102" s="311"/>
      <c r="IMD102" s="311"/>
      <c r="IME102" s="311"/>
      <c r="IMF102" s="311"/>
      <c r="IMG102" s="311"/>
      <c r="IMH102" s="311"/>
      <c r="IMI102" s="311"/>
      <c r="IMJ102" s="311"/>
      <c r="IMK102" s="311"/>
      <c r="IML102" s="311"/>
      <c r="IMM102" s="311"/>
      <c r="IMN102" s="311"/>
      <c r="IMO102" s="311"/>
      <c r="IMP102" s="311"/>
      <c r="IMQ102" s="311"/>
      <c r="IMR102" s="311"/>
      <c r="IMS102" s="311"/>
      <c r="IMT102" s="311"/>
      <c r="IMU102" s="311"/>
      <c r="IMV102" s="311"/>
      <c r="IMW102" s="311"/>
      <c r="IMX102" s="311"/>
      <c r="IMY102" s="311"/>
      <c r="IMZ102" s="311"/>
      <c r="INA102" s="311"/>
      <c r="INB102" s="311"/>
      <c r="INC102" s="311"/>
      <c r="IND102" s="311"/>
      <c r="INE102" s="311"/>
      <c r="INF102" s="311"/>
      <c r="ING102" s="311"/>
      <c r="INH102" s="311"/>
      <c r="INI102" s="311"/>
      <c r="INJ102" s="311"/>
      <c r="INK102" s="311"/>
      <c r="INL102" s="311"/>
      <c r="INM102" s="311"/>
      <c r="INN102" s="311"/>
      <c r="INO102" s="311"/>
      <c r="INP102" s="311"/>
      <c r="INQ102" s="311"/>
      <c r="INR102" s="311"/>
      <c r="INS102" s="311"/>
      <c r="INT102" s="311"/>
      <c r="INU102" s="311"/>
      <c r="INV102" s="311"/>
      <c r="INW102" s="311"/>
      <c r="INX102" s="311"/>
      <c r="INY102" s="311"/>
      <c r="INZ102" s="311"/>
      <c r="IOA102" s="311"/>
      <c r="IOB102" s="311"/>
      <c r="IOC102" s="311"/>
      <c r="IOD102" s="311"/>
      <c r="IOE102" s="311"/>
      <c r="IOF102" s="311"/>
      <c r="IOG102" s="311"/>
      <c r="IOH102" s="311"/>
      <c r="IOI102" s="311"/>
      <c r="IOJ102" s="311"/>
      <c r="IOK102" s="311"/>
      <c r="IOL102" s="311"/>
      <c r="IOM102" s="311"/>
      <c r="ION102" s="311"/>
      <c r="IOO102" s="311"/>
      <c r="IOP102" s="311"/>
      <c r="IOQ102" s="311"/>
      <c r="IOR102" s="311"/>
      <c r="IOS102" s="311"/>
      <c r="IOT102" s="311"/>
      <c r="IOU102" s="311"/>
      <c r="IOV102" s="311"/>
      <c r="IOW102" s="311"/>
      <c r="IOX102" s="311"/>
      <c r="IOY102" s="311"/>
      <c r="IOZ102" s="311"/>
      <c r="IPA102" s="311"/>
      <c r="IPB102" s="311"/>
      <c r="IPC102" s="311"/>
      <c r="IPD102" s="311"/>
      <c r="IPE102" s="311"/>
      <c r="IPF102" s="311"/>
      <c r="IPG102" s="311"/>
      <c r="IPH102" s="311"/>
      <c r="IPI102" s="311"/>
      <c r="IPJ102" s="311"/>
      <c r="IPK102" s="311"/>
      <c r="IPL102" s="311"/>
      <c r="IPM102" s="311"/>
      <c r="IPN102" s="311"/>
      <c r="IPO102" s="311"/>
      <c r="IPP102" s="311"/>
      <c r="IPQ102" s="311"/>
      <c r="IPR102" s="311"/>
      <c r="IPS102" s="311"/>
      <c r="IPT102" s="311"/>
      <c r="IPU102" s="311"/>
      <c r="IPV102" s="311"/>
      <c r="IPW102" s="311"/>
      <c r="IPX102" s="311"/>
      <c r="IPY102" s="311"/>
      <c r="IPZ102" s="311"/>
      <c r="IQA102" s="311"/>
      <c r="IQB102" s="311"/>
      <c r="IQC102" s="311"/>
      <c r="IQD102" s="311"/>
      <c r="IQE102" s="311"/>
      <c r="IQF102" s="311"/>
      <c r="IQG102" s="311"/>
      <c r="IQH102" s="311"/>
      <c r="IQI102" s="311"/>
      <c r="IQJ102" s="311"/>
      <c r="IQK102" s="311"/>
      <c r="IQL102" s="311"/>
      <c r="IQM102" s="311"/>
      <c r="IQN102" s="311"/>
      <c r="IQO102" s="311"/>
      <c r="IQP102" s="311"/>
      <c r="IQQ102" s="311"/>
      <c r="IQR102" s="311"/>
      <c r="IQS102" s="311"/>
      <c r="IQT102" s="311"/>
      <c r="IQU102" s="311"/>
      <c r="IQV102" s="311"/>
      <c r="IQW102" s="311"/>
      <c r="IQX102" s="311"/>
      <c r="IQY102" s="311"/>
      <c r="IQZ102" s="311"/>
      <c r="IRA102" s="311"/>
      <c r="IRB102" s="311"/>
      <c r="IRC102" s="311"/>
      <c r="IRD102" s="311"/>
      <c r="IRE102" s="311"/>
      <c r="IRF102" s="311"/>
      <c r="IRG102" s="311"/>
      <c r="IRH102" s="311"/>
      <c r="IRI102" s="311"/>
      <c r="IRJ102" s="311"/>
      <c r="IRK102" s="311"/>
      <c r="IRL102" s="311"/>
      <c r="IRM102" s="311"/>
      <c r="IRN102" s="311"/>
      <c r="IRO102" s="311"/>
      <c r="IRP102" s="311"/>
      <c r="IRQ102" s="311"/>
      <c r="IRR102" s="311"/>
      <c r="IRS102" s="311"/>
      <c r="IRT102" s="311"/>
      <c r="IRU102" s="311"/>
      <c r="IRV102" s="311"/>
      <c r="IRW102" s="311"/>
      <c r="IRX102" s="311"/>
      <c r="IRY102" s="311"/>
      <c r="IRZ102" s="311"/>
      <c r="ISA102" s="311"/>
      <c r="ISB102" s="311"/>
      <c r="ISC102" s="311"/>
      <c r="ISD102" s="311"/>
      <c r="ISE102" s="311"/>
      <c r="ISF102" s="311"/>
      <c r="ISG102" s="311"/>
      <c r="ISH102" s="311"/>
      <c r="ISI102" s="311"/>
      <c r="ISJ102" s="311"/>
      <c r="ISK102" s="311"/>
      <c r="ISL102" s="311"/>
      <c r="ISM102" s="311"/>
      <c r="ISN102" s="311"/>
      <c r="ISO102" s="311"/>
      <c r="ISP102" s="311"/>
      <c r="ISQ102" s="311"/>
      <c r="ISR102" s="311"/>
      <c r="ISS102" s="311"/>
      <c r="IST102" s="311"/>
      <c r="ISU102" s="311"/>
      <c r="ISV102" s="311"/>
      <c r="ISW102" s="311"/>
      <c r="ISX102" s="311"/>
      <c r="ISY102" s="311"/>
      <c r="ISZ102" s="311"/>
      <c r="ITA102" s="311"/>
      <c r="ITB102" s="311"/>
      <c r="ITC102" s="311"/>
      <c r="ITD102" s="311"/>
      <c r="ITE102" s="311"/>
      <c r="ITF102" s="311"/>
      <c r="ITG102" s="311"/>
      <c r="ITH102" s="311"/>
      <c r="ITI102" s="311"/>
      <c r="ITJ102" s="311"/>
      <c r="ITK102" s="311"/>
      <c r="ITL102" s="311"/>
      <c r="ITM102" s="311"/>
      <c r="ITN102" s="311"/>
      <c r="ITO102" s="311"/>
      <c r="ITP102" s="311"/>
      <c r="ITQ102" s="311"/>
      <c r="ITR102" s="311"/>
      <c r="ITS102" s="311"/>
      <c r="ITT102" s="311"/>
      <c r="ITU102" s="311"/>
      <c r="ITV102" s="311"/>
      <c r="ITW102" s="311"/>
      <c r="ITX102" s="311"/>
      <c r="ITY102" s="311"/>
      <c r="ITZ102" s="311"/>
      <c r="IUA102" s="311"/>
      <c r="IUB102" s="311"/>
      <c r="IUC102" s="311"/>
      <c r="IUD102" s="311"/>
      <c r="IUE102" s="311"/>
      <c r="IUF102" s="311"/>
      <c r="IUG102" s="311"/>
      <c r="IUH102" s="311"/>
      <c r="IUI102" s="311"/>
      <c r="IUJ102" s="311"/>
      <c r="IUK102" s="311"/>
      <c r="IUL102" s="311"/>
      <c r="IUM102" s="311"/>
      <c r="IUN102" s="311"/>
      <c r="IUO102" s="311"/>
      <c r="IUP102" s="311"/>
      <c r="IUQ102" s="311"/>
      <c r="IUR102" s="311"/>
      <c r="IUS102" s="311"/>
      <c r="IUT102" s="311"/>
      <c r="IUU102" s="311"/>
      <c r="IUV102" s="311"/>
      <c r="IUW102" s="311"/>
      <c r="IUX102" s="311"/>
      <c r="IUY102" s="311"/>
      <c r="IUZ102" s="311"/>
      <c r="IVA102" s="311"/>
      <c r="IVB102" s="311"/>
      <c r="IVC102" s="311"/>
      <c r="IVD102" s="311"/>
      <c r="IVE102" s="311"/>
      <c r="IVF102" s="311"/>
      <c r="IVG102" s="311"/>
      <c r="IVH102" s="311"/>
      <c r="IVI102" s="311"/>
      <c r="IVJ102" s="311"/>
      <c r="IVK102" s="311"/>
      <c r="IVL102" s="311"/>
      <c r="IVM102" s="311"/>
      <c r="IVN102" s="311"/>
      <c r="IVO102" s="311"/>
      <c r="IVP102" s="311"/>
      <c r="IVQ102" s="311"/>
      <c r="IVR102" s="311"/>
      <c r="IVS102" s="311"/>
      <c r="IVT102" s="311"/>
      <c r="IVU102" s="311"/>
      <c r="IVV102" s="311"/>
      <c r="IVW102" s="311"/>
      <c r="IVX102" s="311"/>
      <c r="IVY102" s="311"/>
      <c r="IVZ102" s="311"/>
      <c r="IWA102" s="311"/>
      <c r="IWB102" s="311"/>
      <c r="IWC102" s="311"/>
      <c r="IWD102" s="311"/>
      <c r="IWE102" s="311"/>
      <c r="IWF102" s="311"/>
      <c r="IWG102" s="311"/>
      <c r="IWH102" s="311"/>
      <c r="IWI102" s="311"/>
      <c r="IWJ102" s="311"/>
      <c r="IWK102" s="311"/>
      <c r="IWL102" s="311"/>
      <c r="IWM102" s="311"/>
      <c r="IWN102" s="311"/>
      <c r="IWO102" s="311"/>
      <c r="IWP102" s="311"/>
      <c r="IWQ102" s="311"/>
      <c r="IWR102" s="311"/>
      <c r="IWS102" s="311"/>
      <c r="IWT102" s="311"/>
      <c r="IWU102" s="311"/>
      <c r="IWV102" s="311"/>
      <c r="IWW102" s="311"/>
      <c r="IWX102" s="311"/>
      <c r="IWY102" s="311"/>
      <c r="IWZ102" s="311"/>
      <c r="IXA102" s="311"/>
      <c r="IXB102" s="311"/>
      <c r="IXC102" s="311"/>
      <c r="IXD102" s="311"/>
      <c r="IXE102" s="311"/>
      <c r="IXF102" s="311"/>
      <c r="IXG102" s="311"/>
      <c r="IXH102" s="311"/>
      <c r="IXI102" s="311"/>
      <c r="IXJ102" s="311"/>
      <c r="IXK102" s="311"/>
      <c r="IXL102" s="311"/>
      <c r="IXM102" s="311"/>
      <c r="IXN102" s="311"/>
      <c r="IXO102" s="311"/>
      <c r="IXP102" s="311"/>
      <c r="IXQ102" s="311"/>
      <c r="IXR102" s="311"/>
      <c r="IXS102" s="311"/>
      <c r="IXT102" s="311"/>
      <c r="IXU102" s="311"/>
      <c r="IXV102" s="311"/>
      <c r="IXW102" s="311"/>
      <c r="IXX102" s="311"/>
      <c r="IXY102" s="311"/>
      <c r="IXZ102" s="311"/>
      <c r="IYA102" s="311"/>
      <c r="IYB102" s="311"/>
      <c r="IYC102" s="311"/>
      <c r="IYD102" s="311"/>
      <c r="IYE102" s="311"/>
      <c r="IYF102" s="311"/>
      <c r="IYG102" s="311"/>
      <c r="IYH102" s="311"/>
      <c r="IYI102" s="311"/>
      <c r="IYJ102" s="311"/>
      <c r="IYK102" s="311"/>
      <c r="IYL102" s="311"/>
      <c r="IYM102" s="311"/>
      <c r="IYN102" s="311"/>
      <c r="IYO102" s="311"/>
      <c r="IYP102" s="311"/>
      <c r="IYQ102" s="311"/>
      <c r="IYR102" s="311"/>
      <c r="IYS102" s="311"/>
      <c r="IYT102" s="311"/>
      <c r="IYU102" s="311"/>
      <c r="IYV102" s="311"/>
      <c r="IYW102" s="311"/>
      <c r="IYX102" s="311"/>
      <c r="IYY102" s="311"/>
      <c r="IYZ102" s="311"/>
      <c r="IZA102" s="311"/>
      <c r="IZB102" s="311"/>
      <c r="IZC102" s="311"/>
      <c r="IZD102" s="311"/>
      <c r="IZE102" s="311"/>
      <c r="IZF102" s="311"/>
      <c r="IZG102" s="311"/>
      <c r="IZH102" s="311"/>
      <c r="IZI102" s="311"/>
      <c r="IZJ102" s="311"/>
      <c r="IZK102" s="311"/>
      <c r="IZL102" s="311"/>
      <c r="IZM102" s="311"/>
      <c r="IZN102" s="311"/>
      <c r="IZO102" s="311"/>
      <c r="IZP102" s="311"/>
      <c r="IZQ102" s="311"/>
      <c r="IZR102" s="311"/>
      <c r="IZS102" s="311"/>
      <c r="IZT102" s="311"/>
      <c r="IZU102" s="311"/>
      <c r="IZV102" s="311"/>
      <c r="IZW102" s="311"/>
      <c r="IZX102" s="311"/>
      <c r="IZY102" s="311"/>
      <c r="IZZ102" s="311"/>
      <c r="JAA102" s="311"/>
      <c r="JAB102" s="311"/>
      <c r="JAC102" s="311"/>
      <c r="JAD102" s="311"/>
      <c r="JAE102" s="311"/>
      <c r="JAF102" s="311"/>
      <c r="JAG102" s="311"/>
      <c r="JAH102" s="311"/>
      <c r="JAI102" s="311"/>
      <c r="JAJ102" s="311"/>
      <c r="JAK102" s="311"/>
      <c r="JAL102" s="311"/>
      <c r="JAM102" s="311"/>
      <c r="JAN102" s="311"/>
      <c r="JAO102" s="311"/>
      <c r="JAP102" s="311"/>
      <c r="JAQ102" s="311"/>
      <c r="JAR102" s="311"/>
      <c r="JAS102" s="311"/>
      <c r="JAT102" s="311"/>
      <c r="JAU102" s="311"/>
      <c r="JAV102" s="311"/>
      <c r="JAW102" s="311"/>
      <c r="JAX102" s="311"/>
      <c r="JAY102" s="311"/>
      <c r="JAZ102" s="311"/>
      <c r="JBA102" s="311"/>
      <c r="JBB102" s="311"/>
      <c r="JBC102" s="311"/>
      <c r="JBD102" s="311"/>
      <c r="JBE102" s="311"/>
      <c r="JBF102" s="311"/>
      <c r="JBG102" s="311"/>
      <c r="JBH102" s="311"/>
      <c r="JBI102" s="311"/>
      <c r="JBJ102" s="311"/>
      <c r="JBK102" s="311"/>
      <c r="JBL102" s="311"/>
      <c r="JBM102" s="311"/>
      <c r="JBN102" s="311"/>
      <c r="JBO102" s="311"/>
      <c r="JBP102" s="311"/>
      <c r="JBQ102" s="311"/>
      <c r="JBR102" s="311"/>
      <c r="JBS102" s="311"/>
      <c r="JBT102" s="311"/>
      <c r="JBU102" s="311"/>
      <c r="JBV102" s="311"/>
      <c r="JBW102" s="311"/>
      <c r="JBX102" s="311"/>
      <c r="JBY102" s="311"/>
      <c r="JBZ102" s="311"/>
      <c r="JCA102" s="311"/>
      <c r="JCB102" s="311"/>
      <c r="JCC102" s="311"/>
      <c r="JCD102" s="311"/>
      <c r="JCE102" s="311"/>
      <c r="JCF102" s="311"/>
      <c r="JCG102" s="311"/>
      <c r="JCH102" s="311"/>
      <c r="JCI102" s="311"/>
      <c r="JCJ102" s="311"/>
      <c r="JCK102" s="311"/>
      <c r="JCL102" s="311"/>
      <c r="JCM102" s="311"/>
      <c r="JCN102" s="311"/>
      <c r="JCO102" s="311"/>
      <c r="JCP102" s="311"/>
      <c r="JCQ102" s="311"/>
      <c r="JCR102" s="311"/>
      <c r="JCS102" s="311"/>
      <c r="JCT102" s="311"/>
      <c r="JCU102" s="311"/>
      <c r="JCV102" s="311"/>
      <c r="JCW102" s="311"/>
      <c r="JCX102" s="311"/>
      <c r="JCY102" s="311"/>
      <c r="JCZ102" s="311"/>
      <c r="JDA102" s="311"/>
      <c r="JDB102" s="311"/>
      <c r="JDC102" s="311"/>
      <c r="JDD102" s="311"/>
      <c r="JDE102" s="311"/>
      <c r="JDF102" s="311"/>
      <c r="JDG102" s="311"/>
      <c r="JDH102" s="311"/>
      <c r="JDI102" s="311"/>
      <c r="JDJ102" s="311"/>
      <c r="JDK102" s="311"/>
      <c r="JDL102" s="311"/>
      <c r="JDM102" s="311"/>
      <c r="JDN102" s="311"/>
      <c r="JDO102" s="311"/>
      <c r="JDP102" s="311"/>
      <c r="JDQ102" s="311"/>
      <c r="JDR102" s="311"/>
      <c r="JDS102" s="311"/>
      <c r="JDT102" s="311"/>
      <c r="JDU102" s="311"/>
      <c r="JDV102" s="311"/>
      <c r="JDW102" s="311"/>
      <c r="JDX102" s="311"/>
      <c r="JDY102" s="311"/>
      <c r="JDZ102" s="311"/>
      <c r="JEA102" s="311"/>
      <c r="JEB102" s="311"/>
      <c r="JEC102" s="311"/>
      <c r="JED102" s="311"/>
      <c r="JEE102" s="311"/>
      <c r="JEF102" s="311"/>
      <c r="JEG102" s="311"/>
      <c r="JEH102" s="311"/>
      <c r="JEI102" s="311"/>
      <c r="JEJ102" s="311"/>
      <c r="JEK102" s="311"/>
      <c r="JEL102" s="311"/>
      <c r="JEM102" s="311"/>
      <c r="JEN102" s="311"/>
      <c r="JEO102" s="311"/>
      <c r="JEP102" s="311"/>
      <c r="JEQ102" s="311"/>
      <c r="JER102" s="311"/>
      <c r="JES102" s="311"/>
      <c r="JET102" s="311"/>
      <c r="JEU102" s="311"/>
      <c r="JEV102" s="311"/>
      <c r="JEW102" s="311"/>
      <c r="JEX102" s="311"/>
      <c r="JEY102" s="311"/>
      <c r="JEZ102" s="311"/>
      <c r="JFA102" s="311"/>
      <c r="JFB102" s="311"/>
      <c r="JFC102" s="311"/>
      <c r="JFD102" s="311"/>
      <c r="JFE102" s="311"/>
      <c r="JFF102" s="311"/>
      <c r="JFG102" s="311"/>
      <c r="JFH102" s="311"/>
      <c r="JFI102" s="311"/>
      <c r="JFJ102" s="311"/>
      <c r="JFK102" s="311"/>
      <c r="JFL102" s="311"/>
      <c r="JFM102" s="311"/>
      <c r="JFN102" s="311"/>
      <c r="JFO102" s="311"/>
      <c r="JFP102" s="311"/>
      <c r="JFQ102" s="311"/>
      <c r="JFR102" s="311"/>
      <c r="JFS102" s="311"/>
      <c r="JFT102" s="311"/>
      <c r="JFU102" s="311"/>
      <c r="JFV102" s="311"/>
      <c r="JFW102" s="311"/>
      <c r="JFX102" s="311"/>
      <c r="JFY102" s="311"/>
      <c r="JFZ102" s="311"/>
      <c r="JGA102" s="311"/>
      <c r="JGB102" s="311"/>
      <c r="JGC102" s="311"/>
      <c r="JGD102" s="311"/>
      <c r="JGE102" s="311"/>
      <c r="JGF102" s="311"/>
      <c r="JGG102" s="311"/>
      <c r="JGH102" s="311"/>
      <c r="JGI102" s="311"/>
      <c r="JGJ102" s="311"/>
      <c r="JGK102" s="311"/>
      <c r="JGL102" s="311"/>
      <c r="JGM102" s="311"/>
      <c r="JGN102" s="311"/>
      <c r="JGO102" s="311"/>
      <c r="JGP102" s="311"/>
      <c r="JGQ102" s="311"/>
      <c r="JGR102" s="311"/>
      <c r="JGS102" s="311"/>
      <c r="JGT102" s="311"/>
      <c r="JGU102" s="311"/>
      <c r="JGV102" s="311"/>
      <c r="JGW102" s="311"/>
      <c r="JGX102" s="311"/>
      <c r="JGY102" s="311"/>
      <c r="JGZ102" s="311"/>
      <c r="JHA102" s="311"/>
      <c r="JHB102" s="311"/>
      <c r="JHC102" s="311"/>
      <c r="JHD102" s="311"/>
      <c r="JHE102" s="311"/>
      <c r="JHF102" s="311"/>
      <c r="JHG102" s="311"/>
      <c r="JHH102" s="311"/>
      <c r="JHI102" s="311"/>
      <c r="JHJ102" s="311"/>
      <c r="JHK102" s="311"/>
      <c r="JHL102" s="311"/>
      <c r="JHM102" s="311"/>
      <c r="JHN102" s="311"/>
      <c r="JHO102" s="311"/>
      <c r="JHP102" s="311"/>
      <c r="JHQ102" s="311"/>
      <c r="JHR102" s="311"/>
      <c r="JHS102" s="311"/>
      <c r="JHT102" s="311"/>
      <c r="JHU102" s="311"/>
      <c r="JHV102" s="311"/>
      <c r="JHW102" s="311"/>
      <c r="JHX102" s="311"/>
      <c r="JHY102" s="311"/>
      <c r="JHZ102" s="311"/>
      <c r="JIA102" s="311"/>
      <c r="JIB102" s="311"/>
      <c r="JIC102" s="311"/>
      <c r="JID102" s="311"/>
      <c r="JIE102" s="311"/>
      <c r="JIF102" s="311"/>
      <c r="JIG102" s="311"/>
      <c r="JIH102" s="311"/>
      <c r="JII102" s="311"/>
      <c r="JIJ102" s="311"/>
      <c r="JIK102" s="311"/>
      <c r="JIL102" s="311"/>
      <c r="JIM102" s="311"/>
      <c r="JIN102" s="311"/>
      <c r="JIO102" s="311"/>
      <c r="JIP102" s="311"/>
      <c r="JIQ102" s="311"/>
      <c r="JIR102" s="311"/>
      <c r="JIS102" s="311"/>
      <c r="JIT102" s="311"/>
      <c r="JIU102" s="311"/>
      <c r="JIV102" s="311"/>
      <c r="JIW102" s="311"/>
      <c r="JIX102" s="311"/>
      <c r="JIY102" s="311"/>
      <c r="JIZ102" s="311"/>
      <c r="JJA102" s="311"/>
      <c r="JJB102" s="311"/>
      <c r="JJC102" s="311"/>
      <c r="JJD102" s="311"/>
      <c r="JJE102" s="311"/>
      <c r="JJF102" s="311"/>
      <c r="JJG102" s="311"/>
      <c r="JJH102" s="311"/>
      <c r="JJI102" s="311"/>
      <c r="JJJ102" s="311"/>
      <c r="JJK102" s="311"/>
      <c r="JJL102" s="311"/>
      <c r="JJM102" s="311"/>
      <c r="JJN102" s="311"/>
      <c r="JJO102" s="311"/>
      <c r="JJP102" s="311"/>
      <c r="JJQ102" s="311"/>
      <c r="JJR102" s="311"/>
      <c r="JJS102" s="311"/>
      <c r="JJT102" s="311"/>
      <c r="JJU102" s="311"/>
      <c r="JJV102" s="311"/>
      <c r="JJW102" s="311"/>
      <c r="JJX102" s="311"/>
      <c r="JJY102" s="311"/>
      <c r="JJZ102" s="311"/>
      <c r="JKA102" s="311"/>
      <c r="JKB102" s="311"/>
      <c r="JKC102" s="311"/>
      <c r="JKD102" s="311"/>
      <c r="JKE102" s="311"/>
      <c r="JKF102" s="311"/>
      <c r="JKG102" s="311"/>
      <c r="JKH102" s="311"/>
      <c r="JKI102" s="311"/>
      <c r="JKJ102" s="311"/>
      <c r="JKK102" s="311"/>
      <c r="JKL102" s="311"/>
      <c r="JKM102" s="311"/>
      <c r="JKN102" s="311"/>
      <c r="JKO102" s="311"/>
      <c r="JKP102" s="311"/>
      <c r="JKQ102" s="311"/>
      <c r="JKR102" s="311"/>
      <c r="JKS102" s="311"/>
      <c r="JKT102" s="311"/>
      <c r="JKU102" s="311"/>
      <c r="JKV102" s="311"/>
      <c r="JKW102" s="311"/>
      <c r="JKX102" s="311"/>
      <c r="JKY102" s="311"/>
      <c r="JKZ102" s="311"/>
      <c r="JLA102" s="311"/>
      <c r="JLB102" s="311"/>
      <c r="JLC102" s="311"/>
      <c r="JLD102" s="311"/>
      <c r="JLE102" s="311"/>
      <c r="JLF102" s="311"/>
      <c r="JLG102" s="311"/>
      <c r="JLH102" s="311"/>
      <c r="JLI102" s="311"/>
      <c r="JLJ102" s="311"/>
      <c r="JLK102" s="311"/>
      <c r="JLL102" s="311"/>
      <c r="JLM102" s="311"/>
      <c r="JLN102" s="311"/>
      <c r="JLO102" s="311"/>
      <c r="JLP102" s="311"/>
      <c r="JLQ102" s="311"/>
      <c r="JLR102" s="311"/>
      <c r="JLS102" s="311"/>
      <c r="JLT102" s="311"/>
      <c r="JLU102" s="311"/>
      <c r="JLV102" s="311"/>
      <c r="JLW102" s="311"/>
      <c r="JLX102" s="311"/>
      <c r="JLY102" s="311"/>
      <c r="JLZ102" s="311"/>
      <c r="JMA102" s="311"/>
      <c r="JMB102" s="311"/>
      <c r="JMC102" s="311"/>
      <c r="JMD102" s="311"/>
      <c r="JME102" s="311"/>
      <c r="JMF102" s="311"/>
      <c r="JMG102" s="311"/>
      <c r="JMH102" s="311"/>
      <c r="JMI102" s="311"/>
      <c r="JMJ102" s="311"/>
      <c r="JMK102" s="311"/>
      <c r="JML102" s="311"/>
      <c r="JMM102" s="311"/>
      <c r="JMN102" s="311"/>
      <c r="JMO102" s="311"/>
      <c r="JMP102" s="311"/>
      <c r="JMQ102" s="311"/>
      <c r="JMR102" s="311"/>
      <c r="JMS102" s="311"/>
      <c r="JMT102" s="311"/>
      <c r="JMU102" s="311"/>
      <c r="JMV102" s="311"/>
      <c r="JMW102" s="311"/>
      <c r="JMX102" s="311"/>
      <c r="JMY102" s="311"/>
      <c r="JMZ102" s="311"/>
      <c r="JNA102" s="311"/>
      <c r="JNB102" s="311"/>
      <c r="JNC102" s="311"/>
      <c r="JND102" s="311"/>
      <c r="JNE102" s="311"/>
      <c r="JNF102" s="311"/>
      <c r="JNG102" s="311"/>
      <c r="JNH102" s="311"/>
      <c r="JNI102" s="311"/>
      <c r="JNJ102" s="311"/>
      <c r="JNK102" s="311"/>
      <c r="JNL102" s="311"/>
      <c r="JNM102" s="311"/>
      <c r="JNN102" s="311"/>
      <c r="JNO102" s="311"/>
      <c r="JNP102" s="311"/>
      <c r="JNQ102" s="311"/>
      <c r="JNR102" s="311"/>
      <c r="JNS102" s="311"/>
      <c r="JNT102" s="311"/>
      <c r="JNU102" s="311"/>
      <c r="JNV102" s="311"/>
      <c r="JNW102" s="311"/>
      <c r="JNX102" s="311"/>
      <c r="JNY102" s="311"/>
      <c r="JNZ102" s="311"/>
      <c r="JOA102" s="311"/>
      <c r="JOB102" s="311"/>
      <c r="JOC102" s="311"/>
      <c r="JOD102" s="311"/>
      <c r="JOE102" s="311"/>
      <c r="JOF102" s="311"/>
      <c r="JOG102" s="311"/>
      <c r="JOH102" s="311"/>
      <c r="JOI102" s="311"/>
      <c r="JOJ102" s="311"/>
      <c r="JOK102" s="311"/>
      <c r="JOL102" s="311"/>
      <c r="JOM102" s="311"/>
      <c r="JON102" s="311"/>
      <c r="JOO102" s="311"/>
      <c r="JOP102" s="311"/>
      <c r="JOQ102" s="311"/>
      <c r="JOR102" s="311"/>
      <c r="JOS102" s="311"/>
      <c r="JOT102" s="311"/>
      <c r="JOU102" s="311"/>
      <c r="JOV102" s="311"/>
      <c r="JOW102" s="311"/>
      <c r="JOX102" s="311"/>
      <c r="JOY102" s="311"/>
      <c r="JOZ102" s="311"/>
      <c r="JPA102" s="311"/>
      <c r="JPB102" s="311"/>
      <c r="JPC102" s="311"/>
      <c r="JPD102" s="311"/>
      <c r="JPE102" s="311"/>
      <c r="JPF102" s="311"/>
      <c r="JPG102" s="311"/>
      <c r="JPH102" s="311"/>
      <c r="JPI102" s="311"/>
      <c r="JPJ102" s="311"/>
      <c r="JPK102" s="311"/>
      <c r="JPL102" s="311"/>
      <c r="JPM102" s="311"/>
      <c r="JPN102" s="311"/>
      <c r="JPO102" s="311"/>
      <c r="JPP102" s="311"/>
      <c r="JPQ102" s="311"/>
      <c r="JPR102" s="311"/>
      <c r="JPS102" s="311"/>
      <c r="JPT102" s="311"/>
      <c r="JPU102" s="311"/>
      <c r="JPV102" s="311"/>
      <c r="JPW102" s="311"/>
      <c r="JPX102" s="311"/>
      <c r="JPY102" s="311"/>
      <c r="JPZ102" s="311"/>
      <c r="JQA102" s="311"/>
      <c r="JQB102" s="311"/>
      <c r="JQC102" s="311"/>
      <c r="JQD102" s="311"/>
      <c r="JQE102" s="311"/>
      <c r="JQF102" s="311"/>
      <c r="JQG102" s="311"/>
      <c r="JQH102" s="311"/>
      <c r="JQI102" s="311"/>
      <c r="JQJ102" s="311"/>
      <c r="JQK102" s="311"/>
      <c r="JQL102" s="311"/>
      <c r="JQM102" s="311"/>
      <c r="JQN102" s="311"/>
      <c r="JQO102" s="311"/>
      <c r="JQP102" s="311"/>
      <c r="JQQ102" s="311"/>
      <c r="JQR102" s="311"/>
      <c r="JQS102" s="311"/>
      <c r="JQT102" s="311"/>
      <c r="JQU102" s="311"/>
      <c r="JQV102" s="311"/>
      <c r="JQW102" s="311"/>
      <c r="JQX102" s="311"/>
      <c r="JQY102" s="311"/>
      <c r="JQZ102" s="311"/>
      <c r="JRA102" s="311"/>
      <c r="JRB102" s="311"/>
      <c r="JRC102" s="311"/>
      <c r="JRD102" s="311"/>
      <c r="JRE102" s="311"/>
      <c r="JRF102" s="311"/>
      <c r="JRG102" s="311"/>
      <c r="JRH102" s="311"/>
      <c r="JRI102" s="311"/>
      <c r="JRJ102" s="311"/>
      <c r="JRK102" s="311"/>
      <c r="JRL102" s="311"/>
      <c r="JRM102" s="311"/>
      <c r="JRN102" s="311"/>
      <c r="JRO102" s="311"/>
      <c r="JRP102" s="311"/>
      <c r="JRQ102" s="311"/>
      <c r="JRR102" s="311"/>
      <c r="JRS102" s="311"/>
      <c r="JRT102" s="311"/>
      <c r="JRU102" s="311"/>
      <c r="JRV102" s="311"/>
      <c r="JRW102" s="311"/>
      <c r="JRX102" s="311"/>
      <c r="JRY102" s="311"/>
      <c r="JRZ102" s="311"/>
      <c r="JSA102" s="311"/>
      <c r="JSB102" s="311"/>
      <c r="JSC102" s="311"/>
      <c r="JSD102" s="311"/>
      <c r="JSE102" s="311"/>
      <c r="JSF102" s="311"/>
      <c r="JSG102" s="311"/>
      <c r="JSH102" s="311"/>
      <c r="JSI102" s="311"/>
      <c r="JSJ102" s="311"/>
      <c r="JSK102" s="311"/>
      <c r="JSL102" s="311"/>
      <c r="JSM102" s="311"/>
      <c r="JSN102" s="311"/>
      <c r="JSO102" s="311"/>
      <c r="JSP102" s="311"/>
      <c r="JSQ102" s="311"/>
      <c r="JSR102" s="311"/>
      <c r="JSS102" s="311"/>
      <c r="JST102" s="311"/>
      <c r="JSU102" s="311"/>
      <c r="JSV102" s="311"/>
      <c r="JSW102" s="311"/>
      <c r="JSX102" s="311"/>
      <c r="JSY102" s="311"/>
      <c r="JSZ102" s="311"/>
      <c r="JTA102" s="311"/>
      <c r="JTB102" s="311"/>
      <c r="JTC102" s="311"/>
      <c r="JTD102" s="311"/>
      <c r="JTE102" s="311"/>
      <c r="JTF102" s="311"/>
      <c r="JTG102" s="311"/>
      <c r="JTH102" s="311"/>
      <c r="JTI102" s="311"/>
      <c r="JTJ102" s="311"/>
      <c r="JTK102" s="311"/>
      <c r="JTL102" s="311"/>
      <c r="JTM102" s="311"/>
      <c r="JTN102" s="311"/>
      <c r="JTO102" s="311"/>
      <c r="JTP102" s="311"/>
      <c r="JTQ102" s="311"/>
      <c r="JTR102" s="311"/>
      <c r="JTS102" s="311"/>
      <c r="JTT102" s="311"/>
      <c r="JTU102" s="311"/>
      <c r="JTV102" s="311"/>
      <c r="JTW102" s="311"/>
      <c r="JTX102" s="311"/>
      <c r="JTY102" s="311"/>
      <c r="JTZ102" s="311"/>
      <c r="JUA102" s="311"/>
      <c r="JUB102" s="311"/>
      <c r="JUC102" s="311"/>
      <c r="JUD102" s="311"/>
      <c r="JUE102" s="311"/>
      <c r="JUF102" s="311"/>
      <c r="JUG102" s="311"/>
      <c r="JUH102" s="311"/>
      <c r="JUI102" s="311"/>
      <c r="JUJ102" s="311"/>
      <c r="JUK102" s="311"/>
      <c r="JUL102" s="311"/>
      <c r="JUM102" s="311"/>
      <c r="JUN102" s="311"/>
      <c r="JUO102" s="311"/>
      <c r="JUP102" s="311"/>
      <c r="JUQ102" s="311"/>
      <c r="JUR102" s="311"/>
      <c r="JUS102" s="311"/>
      <c r="JUT102" s="311"/>
      <c r="JUU102" s="311"/>
      <c r="JUV102" s="311"/>
      <c r="JUW102" s="311"/>
      <c r="JUX102" s="311"/>
      <c r="JUY102" s="311"/>
      <c r="JUZ102" s="311"/>
      <c r="JVA102" s="311"/>
      <c r="JVB102" s="311"/>
      <c r="JVC102" s="311"/>
      <c r="JVD102" s="311"/>
      <c r="JVE102" s="311"/>
      <c r="JVF102" s="311"/>
      <c r="JVG102" s="311"/>
      <c r="JVH102" s="311"/>
      <c r="JVI102" s="311"/>
      <c r="JVJ102" s="311"/>
      <c r="JVK102" s="311"/>
      <c r="JVL102" s="311"/>
      <c r="JVM102" s="311"/>
      <c r="JVN102" s="311"/>
      <c r="JVO102" s="311"/>
      <c r="JVP102" s="311"/>
      <c r="JVQ102" s="311"/>
      <c r="JVR102" s="311"/>
      <c r="JVS102" s="311"/>
      <c r="JVT102" s="311"/>
      <c r="JVU102" s="311"/>
      <c r="JVV102" s="311"/>
      <c r="JVW102" s="311"/>
      <c r="JVX102" s="311"/>
      <c r="JVY102" s="311"/>
      <c r="JVZ102" s="311"/>
      <c r="JWA102" s="311"/>
      <c r="JWB102" s="311"/>
      <c r="JWC102" s="311"/>
      <c r="JWD102" s="311"/>
      <c r="JWE102" s="311"/>
      <c r="JWF102" s="311"/>
      <c r="JWG102" s="311"/>
      <c r="JWH102" s="311"/>
      <c r="JWI102" s="311"/>
      <c r="JWJ102" s="311"/>
      <c r="JWK102" s="311"/>
      <c r="JWL102" s="311"/>
      <c r="JWM102" s="311"/>
      <c r="JWN102" s="311"/>
      <c r="JWO102" s="311"/>
      <c r="JWP102" s="311"/>
      <c r="JWQ102" s="311"/>
      <c r="JWR102" s="311"/>
      <c r="JWS102" s="311"/>
      <c r="JWT102" s="311"/>
      <c r="JWU102" s="311"/>
      <c r="JWV102" s="311"/>
      <c r="JWW102" s="311"/>
      <c r="JWX102" s="311"/>
      <c r="JWY102" s="311"/>
      <c r="JWZ102" s="311"/>
      <c r="JXA102" s="311"/>
      <c r="JXB102" s="311"/>
      <c r="JXC102" s="311"/>
      <c r="JXD102" s="311"/>
      <c r="JXE102" s="311"/>
      <c r="JXF102" s="311"/>
      <c r="JXG102" s="311"/>
      <c r="JXH102" s="311"/>
      <c r="JXI102" s="311"/>
      <c r="JXJ102" s="311"/>
      <c r="JXK102" s="311"/>
      <c r="JXL102" s="311"/>
      <c r="JXM102" s="311"/>
      <c r="JXN102" s="311"/>
      <c r="JXO102" s="311"/>
      <c r="JXP102" s="311"/>
      <c r="JXQ102" s="311"/>
      <c r="JXR102" s="311"/>
      <c r="JXS102" s="311"/>
      <c r="JXT102" s="311"/>
      <c r="JXU102" s="311"/>
      <c r="JXV102" s="311"/>
      <c r="JXW102" s="311"/>
      <c r="JXX102" s="311"/>
      <c r="JXY102" s="311"/>
      <c r="JXZ102" s="311"/>
      <c r="JYA102" s="311"/>
      <c r="JYB102" s="311"/>
      <c r="JYC102" s="311"/>
      <c r="JYD102" s="311"/>
      <c r="JYE102" s="311"/>
      <c r="JYF102" s="311"/>
      <c r="JYG102" s="311"/>
      <c r="JYH102" s="311"/>
      <c r="JYI102" s="311"/>
      <c r="JYJ102" s="311"/>
      <c r="JYK102" s="311"/>
      <c r="JYL102" s="311"/>
      <c r="JYM102" s="311"/>
      <c r="JYN102" s="311"/>
      <c r="JYO102" s="311"/>
      <c r="JYP102" s="311"/>
      <c r="JYQ102" s="311"/>
      <c r="JYR102" s="311"/>
      <c r="JYS102" s="311"/>
      <c r="JYT102" s="311"/>
      <c r="JYU102" s="311"/>
      <c r="JYV102" s="311"/>
      <c r="JYW102" s="311"/>
      <c r="JYX102" s="311"/>
      <c r="JYY102" s="311"/>
      <c r="JYZ102" s="311"/>
      <c r="JZA102" s="311"/>
      <c r="JZB102" s="311"/>
      <c r="JZC102" s="311"/>
      <c r="JZD102" s="311"/>
      <c r="JZE102" s="311"/>
      <c r="JZF102" s="311"/>
      <c r="JZG102" s="311"/>
      <c r="JZH102" s="311"/>
      <c r="JZI102" s="311"/>
      <c r="JZJ102" s="311"/>
      <c r="JZK102" s="311"/>
      <c r="JZL102" s="311"/>
      <c r="JZM102" s="311"/>
      <c r="JZN102" s="311"/>
      <c r="JZO102" s="311"/>
      <c r="JZP102" s="311"/>
      <c r="JZQ102" s="311"/>
      <c r="JZR102" s="311"/>
      <c r="JZS102" s="311"/>
      <c r="JZT102" s="311"/>
      <c r="JZU102" s="311"/>
      <c r="JZV102" s="311"/>
      <c r="JZW102" s="311"/>
      <c r="JZX102" s="311"/>
      <c r="JZY102" s="311"/>
      <c r="JZZ102" s="311"/>
      <c r="KAA102" s="311"/>
      <c r="KAB102" s="311"/>
      <c r="KAC102" s="311"/>
      <c r="KAD102" s="311"/>
      <c r="KAE102" s="311"/>
      <c r="KAF102" s="311"/>
      <c r="KAG102" s="311"/>
      <c r="KAH102" s="311"/>
      <c r="KAI102" s="311"/>
      <c r="KAJ102" s="311"/>
      <c r="KAK102" s="311"/>
      <c r="KAL102" s="311"/>
      <c r="KAM102" s="311"/>
      <c r="KAN102" s="311"/>
      <c r="KAO102" s="311"/>
      <c r="KAP102" s="311"/>
      <c r="KAQ102" s="311"/>
      <c r="KAR102" s="311"/>
      <c r="KAS102" s="311"/>
      <c r="KAT102" s="311"/>
      <c r="KAU102" s="311"/>
      <c r="KAV102" s="311"/>
      <c r="KAW102" s="311"/>
      <c r="KAX102" s="311"/>
      <c r="KAY102" s="311"/>
      <c r="KAZ102" s="311"/>
      <c r="KBA102" s="311"/>
      <c r="KBB102" s="311"/>
      <c r="KBC102" s="311"/>
      <c r="KBD102" s="311"/>
      <c r="KBE102" s="311"/>
      <c r="KBF102" s="311"/>
      <c r="KBG102" s="311"/>
      <c r="KBH102" s="311"/>
      <c r="KBI102" s="311"/>
      <c r="KBJ102" s="311"/>
      <c r="KBK102" s="311"/>
      <c r="KBL102" s="311"/>
      <c r="KBM102" s="311"/>
      <c r="KBN102" s="311"/>
      <c r="KBO102" s="311"/>
      <c r="KBP102" s="311"/>
      <c r="KBQ102" s="311"/>
      <c r="KBR102" s="311"/>
      <c r="KBS102" s="311"/>
      <c r="KBT102" s="311"/>
      <c r="KBU102" s="311"/>
      <c r="KBV102" s="311"/>
      <c r="KBW102" s="311"/>
      <c r="KBX102" s="311"/>
      <c r="KBY102" s="311"/>
      <c r="KBZ102" s="311"/>
      <c r="KCA102" s="311"/>
      <c r="KCB102" s="311"/>
      <c r="KCC102" s="311"/>
      <c r="KCD102" s="311"/>
      <c r="KCE102" s="311"/>
      <c r="KCF102" s="311"/>
      <c r="KCG102" s="311"/>
      <c r="KCH102" s="311"/>
      <c r="KCI102" s="311"/>
      <c r="KCJ102" s="311"/>
      <c r="KCK102" s="311"/>
      <c r="KCL102" s="311"/>
      <c r="KCM102" s="311"/>
      <c r="KCN102" s="311"/>
      <c r="KCO102" s="311"/>
      <c r="KCP102" s="311"/>
      <c r="KCQ102" s="311"/>
      <c r="KCR102" s="311"/>
      <c r="KCS102" s="311"/>
      <c r="KCT102" s="311"/>
      <c r="KCU102" s="311"/>
      <c r="KCV102" s="311"/>
      <c r="KCW102" s="311"/>
      <c r="KCX102" s="311"/>
      <c r="KCY102" s="311"/>
      <c r="KCZ102" s="311"/>
      <c r="KDA102" s="311"/>
      <c r="KDB102" s="311"/>
      <c r="KDC102" s="311"/>
      <c r="KDD102" s="311"/>
      <c r="KDE102" s="311"/>
      <c r="KDF102" s="311"/>
      <c r="KDG102" s="311"/>
      <c r="KDH102" s="311"/>
      <c r="KDI102" s="311"/>
      <c r="KDJ102" s="311"/>
      <c r="KDK102" s="311"/>
      <c r="KDL102" s="311"/>
      <c r="KDM102" s="311"/>
      <c r="KDN102" s="311"/>
      <c r="KDO102" s="311"/>
      <c r="KDP102" s="311"/>
      <c r="KDQ102" s="311"/>
      <c r="KDR102" s="311"/>
      <c r="KDS102" s="311"/>
      <c r="KDT102" s="311"/>
      <c r="KDU102" s="311"/>
      <c r="KDV102" s="311"/>
      <c r="KDW102" s="311"/>
      <c r="KDX102" s="311"/>
      <c r="KDY102" s="311"/>
      <c r="KDZ102" s="311"/>
      <c r="KEA102" s="311"/>
      <c r="KEB102" s="311"/>
      <c r="KEC102" s="311"/>
      <c r="KED102" s="311"/>
      <c r="KEE102" s="311"/>
      <c r="KEF102" s="311"/>
      <c r="KEG102" s="311"/>
      <c r="KEH102" s="311"/>
      <c r="KEI102" s="311"/>
      <c r="KEJ102" s="311"/>
      <c r="KEK102" s="311"/>
      <c r="KEL102" s="311"/>
      <c r="KEM102" s="311"/>
      <c r="KEN102" s="311"/>
      <c r="KEO102" s="311"/>
      <c r="KEP102" s="311"/>
      <c r="KEQ102" s="311"/>
      <c r="KER102" s="311"/>
      <c r="KES102" s="311"/>
      <c r="KET102" s="311"/>
      <c r="KEU102" s="311"/>
      <c r="KEV102" s="311"/>
      <c r="KEW102" s="311"/>
      <c r="KEX102" s="311"/>
      <c r="KEY102" s="311"/>
      <c r="KEZ102" s="311"/>
      <c r="KFA102" s="311"/>
      <c r="KFB102" s="311"/>
      <c r="KFC102" s="311"/>
      <c r="KFD102" s="311"/>
      <c r="KFE102" s="311"/>
      <c r="KFF102" s="311"/>
      <c r="KFG102" s="311"/>
      <c r="KFH102" s="311"/>
      <c r="KFI102" s="311"/>
      <c r="KFJ102" s="311"/>
      <c r="KFK102" s="311"/>
      <c r="KFL102" s="311"/>
      <c r="KFM102" s="311"/>
      <c r="KFN102" s="311"/>
      <c r="KFO102" s="311"/>
      <c r="KFP102" s="311"/>
      <c r="KFQ102" s="311"/>
      <c r="KFR102" s="311"/>
      <c r="KFS102" s="311"/>
      <c r="KFT102" s="311"/>
      <c r="KFU102" s="311"/>
      <c r="KFV102" s="311"/>
      <c r="KFW102" s="311"/>
      <c r="KFX102" s="311"/>
      <c r="KFY102" s="311"/>
      <c r="KFZ102" s="311"/>
      <c r="KGA102" s="311"/>
      <c r="KGB102" s="311"/>
      <c r="KGC102" s="311"/>
      <c r="KGD102" s="311"/>
      <c r="KGE102" s="311"/>
      <c r="KGF102" s="311"/>
      <c r="KGG102" s="311"/>
      <c r="KGH102" s="311"/>
      <c r="KGI102" s="311"/>
      <c r="KGJ102" s="311"/>
      <c r="KGK102" s="311"/>
      <c r="KGL102" s="311"/>
      <c r="KGM102" s="311"/>
      <c r="KGN102" s="311"/>
      <c r="KGO102" s="311"/>
      <c r="KGP102" s="311"/>
      <c r="KGQ102" s="311"/>
      <c r="KGR102" s="311"/>
      <c r="KGS102" s="311"/>
      <c r="KGT102" s="311"/>
      <c r="KGU102" s="311"/>
      <c r="KGV102" s="311"/>
      <c r="KGW102" s="311"/>
      <c r="KGX102" s="311"/>
      <c r="KGY102" s="311"/>
      <c r="KGZ102" s="311"/>
      <c r="KHA102" s="311"/>
      <c r="KHB102" s="311"/>
      <c r="KHC102" s="311"/>
      <c r="KHD102" s="311"/>
      <c r="KHE102" s="311"/>
      <c r="KHF102" s="311"/>
      <c r="KHG102" s="311"/>
      <c r="KHH102" s="311"/>
      <c r="KHI102" s="311"/>
      <c r="KHJ102" s="311"/>
      <c r="KHK102" s="311"/>
      <c r="KHL102" s="311"/>
      <c r="KHM102" s="311"/>
      <c r="KHN102" s="311"/>
      <c r="KHO102" s="311"/>
      <c r="KHP102" s="311"/>
      <c r="KHQ102" s="311"/>
      <c r="KHR102" s="311"/>
      <c r="KHS102" s="311"/>
      <c r="KHT102" s="311"/>
      <c r="KHU102" s="311"/>
      <c r="KHV102" s="311"/>
      <c r="KHW102" s="311"/>
      <c r="KHX102" s="311"/>
      <c r="KHY102" s="311"/>
      <c r="KHZ102" s="311"/>
      <c r="KIA102" s="311"/>
      <c r="KIB102" s="311"/>
      <c r="KIC102" s="311"/>
      <c r="KID102" s="311"/>
      <c r="KIE102" s="311"/>
      <c r="KIF102" s="311"/>
      <c r="KIG102" s="311"/>
      <c r="KIH102" s="311"/>
      <c r="KII102" s="311"/>
      <c r="KIJ102" s="311"/>
      <c r="KIK102" s="311"/>
      <c r="KIL102" s="311"/>
      <c r="KIM102" s="311"/>
      <c r="KIN102" s="311"/>
      <c r="KIO102" s="311"/>
      <c r="KIP102" s="311"/>
      <c r="KIQ102" s="311"/>
      <c r="KIR102" s="311"/>
      <c r="KIS102" s="311"/>
      <c r="KIT102" s="311"/>
      <c r="KIU102" s="311"/>
      <c r="KIV102" s="311"/>
      <c r="KIW102" s="311"/>
      <c r="KIX102" s="311"/>
      <c r="KIY102" s="311"/>
      <c r="KIZ102" s="311"/>
      <c r="KJA102" s="311"/>
      <c r="KJB102" s="311"/>
      <c r="KJC102" s="311"/>
      <c r="KJD102" s="311"/>
      <c r="KJE102" s="311"/>
      <c r="KJF102" s="311"/>
      <c r="KJG102" s="311"/>
      <c r="KJH102" s="311"/>
      <c r="KJI102" s="311"/>
      <c r="KJJ102" s="311"/>
      <c r="KJK102" s="311"/>
      <c r="KJL102" s="311"/>
      <c r="KJM102" s="311"/>
      <c r="KJN102" s="311"/>
      <c r="KJO102" s="311"/>
      <c r="KJP102" s="311"/>
      <c r="KJQ102" s="311"/>
      <c r="KJR102" s="311"/>
      <c r="KJS102" s="311"/>
      <c r="KJT102" s="311"/>
      <c r="KJU102" s="311"/>
      <c r="KJV102" s="311"/>
      <c r="KJW102" s="311"/>
      <c r="KJX102" s="311"/>
      <c r="KJY102" s="311"/>
      <c r="KJZ102" s="311"/>
      <c r="KKA102" s="311"/>
      <c r="KKB102" s="311"/>
      <c r="KKC102" s="311"/>
      <c r="KKD102" s="311"/>
      <c r="KKE102" s="311"/>
      <c r="KKF102" s="311"/>
      <c r="KKG102" s="311"/>
      <c r="KKH102" s="311"/>
      <c r="KKI102" s="311"/>
      <c r="KKJ102" s="311"/>
      <c r="KKK102" s="311"/>
      <c r="KKL102" s="311"/>
      <c r="KKM102" s="311"/>
      <c r="KKN102" s="311"/>
      <c r="KKO102" s="311"/>
      <c r="KKP102" s="311"/>
      <c r="KKQ102" s="311"/>
      <c r="KKR102" s="311"/>
      <c r="KKS102" s="311"/>
      <c r="KKT102" s="311"/>
      <c r="KKU102" s="311"/>
      <c r="KKV102" s="311"/>
      <c r="KKW102" s="311"/>
      <c r="KKX102" s="311"/>
      <c r="KKY102" s="311"/>
      <c r="KKZ102" s="311"/>
      <c r="KLA102" s="311"/>
      <c r="KLB102" s="311"/>
      <c r="KLC102" s="311"/>
      <c r="KLD102" s="311"/>
      <c r="KLE102" s="311"/>
      <c r="KLF102" s="311"/>
      <c r="KLG102" s="311"/>
      <c r="KLH102" s="311"/>
      <c r="KLI102" s="311"/>
      <c r="KLJ102" s="311"/>
      <c r="KLK102" s="311"/>
      <c r="KLL102" s="311"/>
      <c r="KLM102" s="311"/>
      <c r="KLN102" s="311"/>
      <c r="KLO102" s="311"/>
      <c r="KLP102" s="311"/>
      <c r="KLQ102" s="311"/>
      <c r="KLR102" s="311"/>
      <c r="KLS102" s="311"/>
      <c r="KLT102" s="311"/>
      <c r="KLU102" s="311"/>
      <c r="KLV102" s="311"/>
      <c r="KLW102" s="311"/>
      <c r="KLX102" s="311"/>
      <c r="KLY102" s="311"/>
      <c r="KLZ102" s="311"/>
      <c r="KMA102" s="311"/>
      <c r="KMB102" s="311"/>
      <c r="KMC102" s="311"/>
      <c r="KMD102" s="311"/>
      <c r="KME102" s="311"/>
      <c r="KMF102" s="311"/>
      <c r="KMG102" s="311"/>
      <c r="KMH102" s="311"/>
      <c r="KMI102" s="311"/>
      <c r="KMJ102" s="311"/>
      <c r="KMK102" s="311"/>
      <c r="KML102" s="311"/>
      <c r="KMM102" s="311"/>
      <c r="KMN102" s="311"/>
      <c r="KMO102" s="311"/>
      <c r="KMP102" s="311"/>
      <c r="KMQ102" s="311"/>
      <c r="KMR102" s="311"/>
      <c r="KMS102" s="311"/>
      <c r="KMT102" s="311"/>
      <c r="KMU102" s="311"/>
      <c r="KMV102" s="311"/>
      <c r="KMW102" s="311"/>
      <c r="KMX102" s="311"/>
      <c r="KMY102" s="311"/>
      <c r="KMZ102" s="311"/>
      <c r="KNA102" s="311"/>
      <c r="KNB102" s="311"/>
      <c r="KNC102" s="311"/>
      <c r="KND102" s="311"/>
      <c r="KNE102" s="311"/>
      <c r="KNF102" s="311"/>
      <c r="KNG102" s="311"/>
      <c r="KNH102" s="311"/>
      <c r="KNI102" s="311"/>
      <c r="KNJ102" s="311"/>
      <c r="KNK102" s="311"/>
      <c r="KNL102" s="311"/>
      <c r="KNM102" s="311"/>
      <c r="KNN102" s="311"/>
      <c r="KNO102" s="311"/>
      <c r="KNP102" s="311"/>
      <c r="KNQ102" s="311"/>
      <c r="KNR102" s="311"/>
      <c r="KNS102" s="311"/>
      <c r="KNT102" s="311"/>
      <c r="KNU102" s="311"/>
      <c r="KNV102" s="311"/>
      <c r="KNW102" s="311"/>
      <c r="KNX102" s="311"/>
      <c r="KNY102" s="311"/>
      <c r="KNZ102" s="311"/>
      <c r="KOA102" s="311"/>
      <c r="KOB102" s="311"/>
      <c r="KOC102" s="311"/>
      <c r="KOD102" s="311"/>
      <c r="KOE102" s="311"/>
      <c r="KOF102" s="311"/>
      <c r="KOG102" s="311"/>
      <c r="KOH102" s="311"/>
      <c r="KOI102" s="311"/>
      <c r="KOJ102" s="311"/>
      <c r="KOK102" s="311"/>
      <c r="KOL102" s="311"/>
      <c r="KOM102" s="311"/>
      <c r="KON102" s="311"/>
      <c r="KOO102" s="311"/>
      <c r="KOP102" s="311"/>
      <c r="KOQ102" s="311"/>
      <c r="KOR102" s="311"/>
      <c r="KOS102" s="311"/>
      <c r="KOT102" s="311"/>
      <c r="KOU102" s="311"/>
      <c r="KOV102" s="311"/>
      <c r="KOW102" s="311"/>
      <c r="KOX102" s="311"/>
      <c r="KOY102" s="311"/>
      <c r="KOZ102" s="311"/>
      <c r="KPA102" s="311"/>
      <c r="KPB102" s="311"/>
      <c r="KPC102" s="311"/>
      <c r="KPD102" s="311"/>
      <c r="KPE102" s="311"/>
      <c r="KPF102" s="311"/>
      <c r="KPG102" s="311"/>
      <c r="KPH102" s="311"/>
      <c r="KPI102" s="311"/>
      <c r="KPJ102" s="311"/>
      <c r="KPK102" s="311"/>
      <c r="KPL102" s="311"/>
      <c r="KPM102" s="311"/>
      <c r="KPN102" s="311"/>
      <c r="KPO102" s="311"/>
      <c r="KPP102" s="311"/>
      <c r="KPQ102" s="311"/>
      <c r="KPR102" s="311"/>
      <c r="KPS102" s="311"/>
      <c r="KPT102" s="311"/>
      <c r="KPU102" s="311"/>
      <c r="KPV102" s="311"/>
      <c r="KPW102" s="311"/>
      <c r="KPX102" s="311"/>
      <c r="KPY102" s="311"/>
      <c r="KPZ102" s="311"/>
      <c r="KQA102" s="311"/>
      <c r="KQB102" s="311"/>
      <c r="KQC102" s="311"/>
      <c r="KQD102" s="311"/>
      <c r="KQE102" s="311"/>
      <c r="KQF102" s="311"/>
      <c r="KQG102" s="311"/>
      <c r="KQH102" s="311"/>
      <c r="KQI102" s="311"/>
      <c r="KQJ102" s="311"/>
      <c r="KQK102" s="311"/>
      <c r="KQL102" s="311"/>
      <c r="KQM102" s="311"/>
      <c r="KQN102" s="311"/>
      <c r="KQO102" s="311"/>
      <c r="KQP102" s="311"/>
      <c r="KQQ102" s="311"/>
      <c r="KQR102" s="311"/>
      <c r="KQS102" s="311"/>
      <c r="KQT102" s="311"/>
      <c r="KQU102" s="311"/>
      <c r="KQV102" s="311"/>
      <c r="KQW102" s="311"/>
      <c r="KQX102" s="311"/>
      <c r="KQY102" s="311"/>
      <c r="KQZ102" s="311"/>
      <c r="KRA102" s="311"/>
      <c r="KRB102" s="311"/>
      <c r="KRC102" s="311"/>
      <c r="KRD102" s="311"/>
      <c r="KRE102" s="311"/>
      <c r="KRF102" s="311"/>
      <c r="KRG102" s="311"/>
      <c r="KRH102" s="311"/>
      <c r="KRI102" s="311"/>
      <c r="KRJ102" s="311"/>
      <c r="KRK102" s="311"/>
      <c r="KRL102" s="311"/>
      <c r="KRM102" s="311"/>
      <c r="KRN102" s="311"/>
      <c r="KRO102" s="311"/>
      <c r="KRP102" s="311"/>
      <c r="KRQ102" s="311"/>
      <c r="KRR102" s="311"/>
      <c r="KRS102" s="311"/>
      <c r="KRT102" s="311"/>
      <c r="KRU102" s="311"/>
      <c r="KRV102" s="311"/>
      <c r="KRW102" s="311"/>
      <c r="KRX102" s="311"/>
      <c r="KRY102" s="311"/>
      <c r="KRZ102" s="311"/>
      <c r="KSA102" s="311"/>
      <c r="KSB102" s="311"/>
      <c r="KSC102" s="311"/>
      <c r="KSD102" s="311"/>
      <c r="KSE102" s="311"/>
      <c r="KSF102" s="311"/>
      <c r="KSG102" s="311"/>
      <c r="KSH102" s="311"/>
      <c r="KSI102" s="311"/>
      <c r="KSJ102" s="311"/>
      <c r="KSK102" s="311"/>
      <c r="KSL102" s="311"/>
      <c r="KSM102" s="311"/>
      <c r="KSN102" s="311"/>
      <c r="KSO102" s="311"/>
      <c r="KSP102" s="311"/>
      <c r="KSQ102" s="311"/>
      <c r="KSR102" s="311"/>
      <c r="KSS102" s="311"/>
      <c r="KST102" s="311"/>
      <c r="KSU102" s="311"/>
      <c r="KSV102" s="311"/>
      <c r="KSW102" s="311"/>
      <c r="KSX102" s="311"/>
      <c r="KSY102" s="311"/>
      <c r="KSZ102" s="311"/>
      <c r="KTA102" s="311"/>
      <c r="KTB102" s="311"/>
      <c r="KTC102" s="311"/>
      <c r="KTD102" s="311"/>
      <c r="KTE102" s="311"/>
      <c r="KTF102" s="311"/>
      <c r="KTG102" s="311"/>
      <c r="KTH102" s="311"/>
      <c r="KTI102" s="311"/>
      <c r="KTJ102" s="311"/>
      <c r="KTK102" s="311"/>
      <c r="KTL102" s="311"/>
      <c r="KTM102" s="311"/>
      <c r="KTN102" s="311"/>
      <c r="KTO102" s="311"/>
      <c r="KTP102" s="311"/>
      <c r="KTQ102" s="311"/>
      <c r="KTR102" s="311"/>
      <c r="KTS102" s="311"/>
      <c r="KTT102" s="311"/>
      <c r="KTU102" s="311"/>
      <c r="KTV102" s="311"/>
      <c r="KTW102" s="311"/>
      <c r="KTX102" s="311"/>
      <c r="KTY102" s="311"/>
      <c r="KTZ102" s="311"/>
      <c r="KUA102" s="311"/>
      <c r="KUB102" s="311"/>
      <c r="KUC102" s="311"/>
      <c r="KUD102" s="311"/>
      <c r="KUE102" s="311"/>
      <c r="KUF102" s="311"/>
      <c r="KUG102" s="311"/>
      <c r="KUH102" s="311"/>
      <c r="KUI102" s="311"/>
      <c r="KUJ102" s="311"/>
      <c r="KUK102" s="311"/>
      <c r="KUL102" s="311"/>
      <c r="KUM102" s="311"/>
      <c r="KUN102" s="311"/>
      <c r="KUO102" s="311"/>
      <c r="KUP102" s="311"/>
      <c r="KUQ102" s="311"/>
      <c r="KUR102" s="311"/>
      <c r="KUS102" s="311"/>
      <c r="KUT102" s="311"/>
      <c r="KUU102" s="311"/>
      <c r="KUV102" s="311"/>
      <c r="KUW102" s="311"/>
      <c r="KUX102" s="311"/>
      <c r="KUY102" s="311"/>
      <c r="KUZ102" s="311"/>
      <c r="KVA102" s="311"/>
      <c r="KVB102" s="311"/>
      <c r="KVC102" s="311"/>
      <c r="KVD102" s="311"/>
      <c r="KVE102" s="311"/>
      <c r="KVF102" s="311"/>
      <c r="KVG102" s="311"/>
      <c r="KVH102" s="311"/>
      <c r="KVI102" s="311"/>
      <c r="KVJ102" s="311"/>
      <c r="KVK102" s="311"/>
      <c r="KVL102" s="311"/>
      <c r="KVM102" s="311"/>
      <c r="KVN102" s="311"/>
      <c r="KVO102" s="311"/>
      <c r="KVP102" s="311"/>
      <c r="KVQ102" s="311"/>
      <c r="KVR102" s="311"/>
      <c r="KVS102" s="311"/>
      <c r="KVT102" s="311"/>
      <c r="KVU102" s="311"/>
      <c r="KVV102" s="311"/>
      <c r="KVW102" s="311"/>
      <c r="KVX102" s="311"/>
      <c r="KVY102" s="311"/>
      <c r="KVZ102" s="311"/>
      <c r="KWA102" s="311"/>
      <c r="KWB102" s="311"/>
      <c r="KWC102" s="311"/>
      <c r="KWD102" s="311"/>
      <c r="KWE102" s="311"/>
      <c r="KWF102" s="311"/>
      <c r="KWG102" s="311"/>
      <c r="KWH102" s="311"/>
      <c r="KWI102" s="311"/>
      <c r="KWJ102" s="311"/>
      <c r="KWK102" s="311"/>
      <c r="KWL102" s="311"/>
      <c r="KWM102" s="311"/>
      <c r="KWN102" s="311"/>
      <c r="KWO102" s="311"/>
      <c r="KWP102" s="311"/>
      <c r="KWQ102" s="311"/>
      <c r="KWR102" s="311"/>
      <c r="KWS102" s="311"/>
      <c r="KWT102" s="311"/>
      <c r="KWU102" s="311"/>
      <c r="KWV102" s="311"/>
      <c r="KWW102" s="311"/>
      <c r="KWX102" s="311"/>
      <c r="KWY102" s="311"/>
      <c r="KWZ102" s="311"/>
      <c r="KXA102" s="311"/>
      <c r="KXB102" s="311"/>
      <c r="KXC102" s="311"/>
      <c r="KXD102" s="311"/>
      <c r="KXE102" s="311"/>
      <c r="KXF102" s="311"/>
      <c r="KXG102" s="311"/>
      <c r="KXH102" s="311"/>
      <c r="KXI102" s="311"/>
      <c r="KXJ102" s="311"/>
      <c r="KXK102" s="311"/>
      <c r="KXL102" s="311"/>
      <c r="KXM102" s="311"/>
      <c r="KXN102" s="311"/>
      <c r="KXO102" s="311"/>
      <c r="KXP102" s="311"/>
      <c r="KXQ102" s="311"/>
      <c r="KXR102" s="311"/>
      <c r="KXS102" s="311"/>
      <c r="KXT102" s="311"/>
      <c r="KXU102" s="311"/>
      <c r="KXV102" s="311"/>
      <c r="KXW102" s="311"/>
      <c r="KXX102" s="311"/>
      <c r="KXY102" s="311"/>
      <c r="KXZ102" s="311"/>
      <c r="KYA102" s="311"/>
      <c r="KYB102" s="311"/>
      <c r="KYC102" s="311"/>
      <c r="KYD102" s="311"/>
      <c r="KYE102" s="311"/>
      <c r="KYF102" s="311"/>
      <c r="KYG102" s="311"/>
      <c r="KYH102" s="311"/>
      <c r="KYI102" s="311"/>
      <c r="KYJ102" s="311"/>
      <c r="KYK102" s="311"/>
      <c r="KYL102" s="311"/>
      <c r="KYM102" s="311"/>
      <c r="KYN102" s="311"/>
      <c r="KYO102" s="311"/>
      <c r="KYP102" s="311"/>
      <c r="KYQ102" s="311"/>
      <c r="KYR102" s="311"/>
      <c r="KYS102" s="311"/>
      <c r="KYT102" s="311"/>
      <c r="KYU102" s="311"/>
      <c r="KYV102" s="311"/>
      <c r="KYW102" s="311"/>
      <c r="KYX102" s="311"/>
      <c r="KYY102" s="311"/>
      <c r="KYZ102" s="311"/>
      <c r="KZA102" s="311"/>
      <c r="KZB102" s="311"/>
      <c r="KZC102" s="311"/>
      <c r="KZD102" s="311"/>
      <c r="KZE102" s="311"/>
      <c r="KZF102" s="311"/>
      <c r="KZG102" s="311"/>
      <c r="KZH102" s="311"/>
      <c r="KZI102" s="311"/>
      <c r="KZJ102" s="311"/>
      <c r="KZK102" s="311"/>
      <c r="KZL102" s="311"/>
      <c r="KZM102" s="311"/>
      <c r="KZN102" s="311"/>
      <c r="KZO102" s="311"/>
      <c r="KZP102" s="311"/>
      <c r="KZQ102" s="311"/>
      <c r="KZR102" s="311"/>
      <c r="KZS102" s="311"/>
      <c r="KZT102" s="311"/>
      <c r="KZU102" s="311"/>
      <c r="KZV102" s="311"/>
      <c r="KZW102" s="311"/>
      <c r="KZX102" s="311"/>
      <c r="KZY102" s="311"/>
      <c r="KZZ102" s="311"/>
      <c r="LAA102" s="311"/>
      <c r="LAB102" s="311"/>
      <c r="LAC102" s="311"/>
      <c r="LAD102" s="311"/>
      <c r="LAE102" s="311"/>
      <c r="LAF102" s="311"/>
      <c r="LAG102" s="311"/>
      <c r="LAH102" s="311"/>
      <c r="LAI102" s="311"/>
      <c r="LAJ102" s="311"/>
      <c r="LAK102" s="311"/>
      <c r="LAL102" s="311"/>
      <c r="LAM102" s="311"/>
      <c r="LAN102" s="311"/>
      <c r="LAO102" s="311"/>
      <c r="LAP102" s="311"/>
      <c r="LAQ102" s="311"/>
      <c r="LAR102" s="311"/>
      <c r="LAS102" s="311"/>
      <c r="LAT102" s="311"/>
      <c r="LAU102" s="311"/>
      <c r="LAV102" s="311"/>
      <c r="LAW102" s="311"/>
      <c r="LAX102" s="311"/>
      <c r="LAY102" s="311"/>
      <c r="LAZ102" s="311"/>
      <c r="LBA102" s="311"/>
      <c r="LBB102" s="311"/>
      <c r="LBC102" s="311"/>
      <c r="LBD102" s="311"/>
      <c r="LBE102" s="311"/>
      <c r="LBF102" s="311"/>
      <c r="LBG102" s="311"/>
      <c r="LBH102" s="311"/>
      <c r="LBI102" s="311"/>
      <c r="LBJ102" s="311"/>
      <c r="LBK102" s="311"/>
      <c r="LBL102" s="311"/>
      <c r="LBM102" s="311"/>
      <c r="LBN102" s="311"/>
      <c r="LBO102" s="311"/>
      <c r="LBP102" s="311"/>
      <c r="LBQ102" s="311"/>
      <c r="LBR102" s="311"/>
      <c r="LBS102" s="311"/>
      <c r="LBT102" s="311"/>
      <c r="LBU102" s="311"/>
      <c r="LBV102" s="311"/>
      <c r="LBW102" s="311"/>
      <c r="LBX102" s="311"/>
      <c r="LBY102" s="311"/>
      <c r="LBZ102" s="311"/>
      <c r="LCA102" s="311"/>
      <c r="LCB102" s="311"/>
      <c r="LCC102" s="311"/>
      <c r="LCD102" s="311"/>
      <c r="LCE102" s="311"/>
      <c r="LCF102" s="311"/>
      <c r="LCG102" s="311"/>
      <c r="LCH102" s="311"/>
      <c r="LCI102" s="311"/>
      <c r="LCJ102" s="311"/>
      <c r="LCK102" s="311"/>
      <c r="LCL102" s="311"/>
      <c r="LCM102" s="311"/>
      <c r="LCN102" s="311"/>
      <c r="LCO102" s="311"/>
      <c r="LCP102" s="311"/>
      <c r="LCQ102" s="311"/>
      <c r="LCR102" s="311"/>
      <c r="LCS102" s="311"/>
      <c r="LCT102" s="311"/>
      <c r="LCU102" s="311"/>
      <c r="LCV102" s="311"/>
      <c r="LCW102" s="311"/>
      <c r="LCX102" s="311"/>
      <c r="LCY102" s="311"/>
      <c r="LCZ102" s="311"/>
      <c r="LDA102" s="311"/>
      <c r="LDB102" s="311"/>
      <c r="LDC102" s="311"/>
      <c r="LDD102" s="311"/>
      <c r="LDE102" s="311"/>
      <c r="LDF102" s="311"/>
      <c r="LDG102" s="311"/>
      <c r="LDH102" s="311"/>
      <c r="LDI102" s="311"/>
      <c r="LDJ102" s="311"/>
      <c r="LDK102" s="311"/>
      <c r="LDL102" s="311"/>
      <c r="LDM102" s="311"/>
      <c r="LDN102" s="311"/>
      <c r="LDO102" s="311"/>
      <c r="LDP102" s="311"/>
      <c r="LDQ102" s="311"/>
      <c r="LDR102" s="311"/>
      <c r="LDS102" s="311"/>
      <c r="LDT102" s="311"/>
      <c r="LDU102" s="311"/>
      <c r="LDV102" s="311"/>
      <c r="LDW102" s="311"/>
      <c r="LDX102" s="311"/>
      <c r="LDY102" s="311"/>
      <c r="LDZ102" s="311"/>
      <c r="LEA102" s="311"/>
      <c r="LEB102" s="311"/>
      <c r="LEC102" s="311"/>
      <c r="LED102" s="311"/>
      <c r="LEE102" s="311"/>
      <c r="LEF102" s="311"/>
      <c r="LEG102" s="311"/>
      <c r="LEH102" s="311"/>
      <c r="LEI102" s="311"/>
      <c r="LEJ102" s="311"/>
      <c r="LEK102" s="311"/>
      <c r="LEL102" s="311"/>
      <c r="LEM102" s="311"/>
      <c r="LEN102" s="311"/>
      <c r="LEO102" s="311"/>
      <c r="LEP102" s="311"/>
      <c r="LEQ102" s="311"/>
      <c r="LER102" s="311"/>
      <c r="LES102" s="311"/>
      <c r="LET102" s="311"/>
      <c r="LEU102" s="311"/>
      <c r="LEV102" s="311"/>
      <c r="LEW102" s="311"/>
      <c r="LEX102" s="311"/>
      <c r="LEY102" s="311"/>
      <c r="LEZ102" s="311"/>
      <c r="LFA102" s="311"/>
      <c r="LFB102" s="311"/>
      <c r="LFC102" s="311"/>
      <c r="LFD102" s="311"/>
      <c r="LFE102" s="311"/>
      <c r="LFF102" s="311"/>
      <c r="LFG102" s="311"/>
      <c r="LFH102" s="311"/>
      <c r="LFI102" s="311"/>
      <c r="LFJ102" s="311"/>
      <c r="LFK102" s="311"/>
      <c r="LFL102" s="311"/>
      <c r="LFM102" s="311"/>
      <c r="LFN102" s="311"/>
      <c r="LFO102" s="311"/>
      <c r="LFP102" s="311"/>
      <c r="LFQ102" s="311"/>
      <c r="LFR102" s="311"/>
      <c r="LFS102" s="311"/>
      <c r="LFT102" s="311"/>
      <c r="LFU102" s="311"/>
      <c r="LFV102" s="311"/>
      <c r="LFW102" s="311"/>
      <c r="LFX102" s="311"/>
      <c r="LFY102" s="311"/>
      <c r="LFZ102" s="311"/>
      <c r="LGA102" s="311"/>
      <c r="LGB102" s="311"/>
      <c r="LGC102" s="311"/>
      <c r="LGD102" s="311"/>
      <c r="LGE102" s="311"/>
      <c r="LGF102" s="311"/>
      <c r="LGG102" s="311"/>
      <c r="LGH102" s="311"/>
      <c r="LGI102" s="311"/>
      <c r="LGJ102" s="311"/>
      <c r="LGK102" s="311"/>
      <c r="LGL102" s="311"/>
      <c r="LGM102" s="311"/>
      <c r="LGN102" s="311"/>
      <c r="LGO102" s="311"/>
      <c r="LGP102" s="311"/>
      <c r="LGQ102" s="311"/>
      <c r="LGR102" s="311"/>
      <c r="LGS102" s="311"/>
      <c r="LGT102" s="311"/>
      <c r="LGU102" s="311"/>
      <c r="LGV102" s="311"/>
      <c r="LGW102" s="311"/>
      <c r="LGX102" s="311"/>
      <c r="LGY102" s="311"/>
      <c r="LGZ102" s="311"/>
      <c r="LHA102" s="311"/>
      <c r="LHB102" s="311"/>
      <c r="LHC102" s="311"/>
      <c r="LHD102" s="311"/>
      <c r="LHE102" s="311"/>
      <c r="LHF102" s="311"/>
      <c r="LHG102" s="311"/>
      <c r="LHH102" s="311"/>
      <c r="LHI102" s="311"/>
      <c r="LHJ102" s="311"/>
      <c r="LHK102" s="311"/>
      <c r="LHL102" s="311"/>
      <c r="LHM102" s="311"/>
      <c r="LHN102" s="311"/>
      <c r="LHO102" s="311"/>
      <c r="LHP102" s="311"/>
      <c r="LHQ102" s="311"/>
      <c r="LHR102" s="311"/>
      <c r="LHS102" s="311"/>
      <c r="LHT102" s="311"/>
      <c r="LHU102" s="311"/>
      <c r="LHV102" s="311"/>
      <c r="LHW102" s="311"/>
      <c r="LHX102" s="311"/>
      <c r="LHY102" s="311"/>
      <c r="LHZ102" s="311"/>
      <c r="LIA102" s="311"/>
      <c r="LIB102" s="311"/>
      <c r="LIC102" s="311"/>
      <c r="LID102" s="311"/>
      <c r="LIE102" s="311"/>
      <c r="LIF102" s="311"/>
      <c r="LIG102" s="311"/>
      <c r="LIH102" s="311"/>
      <c r="LII102" s="311"/>
      <c r="LIJ102" s="311"/>
      <c r="LIK102" s="311"/>
      <c r="LIL102" s="311"/>
      <c r="LIM102" s="311"/>
      <c r="LIN102" s="311"/>
      <c r="LIO102" s="311"/>
      <c r="LIP102" s="311"/>
      <c r="LIQ102" s="311"/>
      <c r="LIR102" s="311"/>
      <c r="LIS102" s="311"/>
      <c r="LIT102" s="311"/>
      <c r="LIU102" s="311"/>
      <c r="LIV102" s="311"/>
      <c r="LIW102" s="311"/>
      <c r="LIX102" s="311"/>
      <c r="LIY102" s="311"/>
      <c r="LIZ102" s="311"/>
      <c r="LJA102" s="311"/>
      <c r="LJB102" s="311"/>
      <c r="LJC102" s="311"/>
      <c r="LJD102" s="311"/>
      <c r="LJE102" s="311"/>
      <c r="LJF102" s="311"/>
      <c r="LJG102" s="311"/>
      <c r="LJH102" s="311"/>
      <c r="LJI102" s="311"/>
      <c r="LJJ102" s="311"/>
      <c r="LJK102" s="311"/>
      <c r="LJL102" s="311"/>
      <c r="LJM102" s="311"/>
      <c r="LJN102" s="311"/>
      <c r="LJO102" s="311"/>
      <c r="LJP102" s="311"/>
      <c r="LJQ102" s="311"/>
      <c r="LJR102" s="311"/>
      <c r="LJS102" s="311"/>
      <c r="LJT102" s="311"/>
      <c r="LJU102" s="311"/>
      <c r="LJV102" s="311"/>
      <c r="LJW102" s="311"/>
      <c r="LJX102" s="311"/>
      <c r="LJY102" s="311"/>
      <c r="LJZ102" s="311"/>
      <c r="LKA102" s="311"/>
      <c r="LKB102" s="311"/>
      <c r="LKC102" s="311"/>
      <c r="LKD102" s="311"/>
      <c r="LKE102" s="311"/>
      <c r="LKF102" s="311"/>
      <c r="LKG102" s="311"/>
      <c r="LKH102" s="311"/>
      <c r="LKI102" s="311"/>
      <c r="LKJ102" s="311"/>
      <c r="LKK102" s="311"/>
      <c r="LKL102" s="311"/>
      <c r="LKM102" s="311"/>
      <c r="LKN102" s="311"/>
      <c r="LKO102" s="311"/>
      <c r="LKP102" s="311"/>
      <c r="LKQ102" s="311"/>
      <c r="LKR102" s="311"/>
      <c r="LKS102" s="311"/>
      <c r="LKT102" s="311"/>
      <c r="LKU102" s="311"/>
      <c r="LKV102" s="311"/>
      <c r="LKW102" s="311"/>
      <c r="LKX102" s="311"/>
      <c r="LKY102" s="311"/>
      <c r="LKZ102" s="311"/>
      <c r="LLA102" s="311"/>
      <c r="LLB102" s="311"/>
      <c r="LLC102" s="311"/>
      <c r="LLD102" s="311"/>
      <c r="LLE102" s="311"/>
      <c r="LLF102" s="311"/>
      <c r="LLG102" s="311"/>
      <c r="LLH102" s="311"/>
      <c r="LLI102" s="311"/>
      <c r="LLJ102" s="311"/>
      <c r="LLK102" s="311"/>
      <c r="LLL102" s="311"/>
      <c r="LLM102" s="311"/>
      <c r="LLN102" s="311"/>
      <c r="LLO102" s="311"/>
      <c r="LLP102" s="311"/>
      <c r="LLQ102" s="311"/>
      <c r="LLR102" s="311"/>
      <c r="LLS102" s="311"/>
      <c r="LLT102" s="311"/>
      <c r="LLU102" s="311"/>
      <c r="LLV102" s="311"/>
      <c r="LLW102" s="311"/>
      <c r="LLX102" s="311"/>
      <c r="LLY102" s="311"/>
      <c r="LLZ102" s="311"/>
      <c r="LMA102" s="311"/>
      <c r="LMB102" s="311"/>
      <c r="LMC102" s="311"/>
      <c r="LMD102" s="311"/>
      <c r="LME102" s="311"/>
      <c r="LMF102" s="311"/>
      <c r="LMG102" s="311"/>
      <c r="LMH102" s="311"/>
      <c r="LMI102" s="311"/>
      <c r="LMJ102" s="311"/>
      <c r="LMK102" s="311"/>
      <c r="LML102" s="311"/>
      <c r="LMM102" s="311"/>
      <c r="LMN102" s="311"/>
      <c r="LMO102" s="311"/>
      <c r="LMP102" s="311"/>
      <c r="LMQ102" s="311"/>
      <c r="LMR102" s="311"/>
      <c r="LMS102" s="311"/>
      <c r="LMT102" s="311"/>
      <c r="LMU102" s="311"/>
      <c r="LMV102" s="311"/>
      <c r="LMW102" s="311"/>
      <c r="LMX102" s="311"/>
      <c r="LMY102" s="311"/>
      <c r="LMZ102" s="311"/>
      <c r="LNA102" s="311"/>
      <c r="LNB102" s="311"/>
      <c r="LNC102" s="311"/>
      <c r="LND102" s="311"/>
      <c r="LNE102" s="311"/>
      <c r="LNF102" s="311"/>
      <c r="LNG102" s="311"/>
      <c r="LNH102" s="311"/>
      <c r="LNI102" s="311"/>
      <c r="LNJ102" s="311"/>
      <c r="LNK102" s="311"/>
      <c r="LNL102" s="311"/>
      <c r="LNM102" s="311"/>
      <c r="LNN102" s="311"/>
      <c r="LNO102" s="311"/>
      <c r="LNP102" s="311"/>
      <c r="LNQ102" s="311"/>
      <c r="LNR102" s="311"/>
      <c r="LNS102" s="311"/>
      <c r="LNT102" s="311"/>
      <c r="LNU102" s="311"/>
      <c r="LNV102" s="311"/>
      <c r="LNW102" s="311"/>
      <c r="LNX102" s="311"/>
      <c r="LNY102" s="311"/>
      <c r="LNZ102" s="311"/>
      <c r="LOA102" s="311"/>
      <c r="LOB102" s="311"/>
      <c r="LOC102" s="311"/>
      <c r="LOD102" s="311"/>
      <c r="LOE102" s="311"/>
      <c r="LOF102" s="311"/>
      <c r="LOG102" s="311"/>
      <c r="LOH102" s="311"/>
      <c r="LOI102" s="311"/>
      <c r="LOJ102" s="311"/>
      <c r="LOK102" s="311"/>
      <c r="LOL102" s="311"/>
      <c r="LOM102" s="311"/>
      <c r="LON102" s="311"/>
      <c r="LOO102" s="311"/>
      <c r="LOP102" s="311"/>
      <c r="LOQ102" s="311"/>
      <c r="LOR102" s="311"/>
      <c r="LOS102" s="311"/>
      <c r="LOT102" s="311"/>
      <c r="LOU102" s="311"/>
      <c r="LOV102" s="311"/>
      <c r="LOW102" s="311"/>
      <c r="LOX102" s="311"/>
      <c r="LOY102" s="311"/>
      <c r="LOZ102" s="311"/>
      <c r="LPA102" s="311"/>
      <c r="LPB102" s="311"/>
      <c r="LPC102" s="311"/>
      <c r="LPD102" s="311"/>
      <c r="LPE102" s="311"/>
      <c r="LPF102" s="311"/>
      <c r="LPG102" s="311"/>
      <c r="LPH102" s="311"/>
      <c r="LPI102" s="311"/>
      <c r="LPJ102" s="311"/>
      <c r="LPK102" s="311"/>
      <c r="LPL102" s="311"/>
      <c r="LPM102" s="311"/>
      <c r="LPN102" s="311"/>
      <c r="LPO102" s="311"/>
      <c r="LPP102" s="311"/>
      <c r="LPQ102" s="311"/>
      <c r="LPR102" s="311"/>
      <c r="LPS102" s="311"/>
      <c r="LPT102" s="311"/>
      <c r="LPU102" s="311"/>
      <c r="LPV102" s="311"/>
      <c r="LPW102" s="311"/>
      <c r="LPX102" s="311"/>
      <c r="LPY102" s="311"/>
      <c r="LPZ102" s="311"/>
      <c r="LQA102" s="311"/>
      <c r="LQB102" s="311"/>
      <c r="LQC102" s="311"/>
      <c r="LQD102" s="311"/>
      <c r="LQE102" s="311"/>
      <c r="LQF102" s="311"/>
      <c r="LQG102" s="311"/>
      <c r="LQH102" s="311"/>
      <c r="LQI102" s="311"/>
      <c r="LQJ102" s="311"/>
      <c r="LQK102" s="311"/>
      <c r="LQL102" s="311"/>
      <c r="LQM102" s="311"/>
      <c r="LQN102" s="311"/>
      <c r="LQO102" s="311"/>
      <c r="LQP102" s="311"/>
      <c r="LQQ102" s="311"/>
      <c r="LQR102" s="311"/>
      <c r="LQS102" s="311"/>
      <c r="LQT102" s="311"/>
      <c r="LQU102" s="311"/>
      <c r="LQV102" s="311"/>
      <c r="LQW102" s="311"/>
      <c r="LQX102" s="311"/>
      <c r="LQY102" s="311"/>
      <c r="LQZ102" s="311"/>
      <c r="LRA102" s="311"/>
      <c r="LRB102" s="311"/>
      <c r="LRC102" s="311"/>
      <c r="LRD102" s="311"/>
      <c r="LRE102" s="311"/>
      <c r="LRF102" s="311"/>
      <c r="LRG102" s="311"/>
      <c r="LRH102" s="311"/>
      <c r="LRI102" s="311"/>
      <c r="LRJ102" s="311"/>
      <c r="LRK102" s="311"/>
      <c r="LRL102" s="311"/>
      <c r="LRM102" s="311"/>
      <c r="LRN102" s="311"/>
      <c r="LRO102" s="311"/>
      <c r="LRP102" s="311"/>
      <c r="LRQ102" s="311"/>
      <c r="LRR102" s="311"/>
      <c r="LRS102" s="311"/>
      <c r="LRT102" s="311"/>
      <c r="LRU102" s="311"/>
      <c r="LRV102" s="311"/>
      <c r="LRW102" s="311"/>
      <c r="LRX102" s="311"/>
      <c r="LRY102" s="311"/>
      <c r="LRZ102" s="311"/>
      <c r="LSA102" s="311"/>
      <c r="LSB102" s="311"/>
      <c r="LSC102" s="311"/>
      <c r="LSD102" s="311"/>
      <c r="LSE102" s="311"/>
      <c r="LSF102" s="311"/>
      <c r="LSG102" s="311"/>
      <c r="LSH102" s="311"/>
      <c r="LSI102" s="311"/>
      <c r="LSJ102" s="311"/>
      <c r="LSK102" s="311"/>
      <c r="LSL102" s="311"/>
      <c r="LSM102" s="311"/>
      <c r="LSN102" s="311"/>
      <c r="LSO102" s="311"/>
      <c r="LSP102" s="311"/>
      <c r="LSQ102" s="311"/>
      <c r="LSR102" s="311"/>
      <c r="LSS102" s="311"/>
      <c r="LST102" s="311"/>
      <c r="LSU102" s="311"/>
      <c r="LSV102" s="311"/>
      <c r="LSW102" s="311"/>
      <c r="LSX102" s="311"/>
      <c r="LSY102" s="311"/>
      <c r="LSZ102" s="311"/>
      <c r="LTA102" s="311"/>
      <c r="LTB102" s="311"/>
      <c r="LTC102" s="311"/>
      <c r="LTD102" s="311"/>
      <c r="LTE102" s="311"/>
      <c r="LTF102" s="311"/>
      <c r="LTG102" s="311"/>
      <c r="LTH102" s="311"/>
      <c r="LTI102" s="311"/>
      <c r="LTJ102" s="311"/>
      <c r="LTK102" s="311"/>
      <c r="LTL102" s="311"/>
      <c r="LTM102" s="311"/>
      <c r="LTN102" s="311"/>
      <c r="LTO102" s="311"/>
      <c r="LTP102" s="311"/>
      <c r="LTQ102" s="311"/>
      <c r="LTR102" s="311"/>
      <c r="LTS102" s="311"/>
      <c r="LTT102" s="311"/>
      <c r="LTU102" s="311"/>
      <c r="LTV102" s="311"/>
      <c r="LTW102" s="311"/>
      <c r="LTX102" s="311"/>
      <c r="LTY102" s="311"/>
      <c r="LTZ102" s="311"/>
      <c r="LUA102" s="311"/>
      <c r="LUB102" s="311"/>
      <c r="LUC102" s="311"/>
      <c r="LUD102" s="311"/>
      <c r="LUE102" s="311"/>
      <c r="LUF102" s="311"/>
      <c r="LUG102" s="311"/>
      <c r="LUH102" s="311"/>
      <c r="LUI102" s="311"/>
      <c r="LUJ102" s="311"/>
      <c r="LUK102" s="311"/>
      <c r="LUL102" s="311"/>
      <c r="LUM102" s="311"/>
      <c r="LUN102" s="311"/>
      <c r="LUO102" s="311"/>
      <c r="LUP102" s="311"/>
      <c r="LUQ102" s="311"/>
      <c r="LUR102" s="311"/>
      <c r="LUS102" s="311"/>
      <c r="LUT102" s="311"/>
      <c r="LUU102" s="311"/>
      <c r="LUV102" s="311"/>
      <c r="LUW102" s="311"/>
      <c r="LUX102" s="311"/>
      <c r="LUY102" s="311"/>
      <c r="LUZ102" s="311"/>
      <c r="LVA102" s="311"/>
      <c r="LVB102" s="311"/>
      <c r="LVC102" s="311"/>
      <c r="LVD102" s="311"/>
      <c r="LVE102" s="311"/>
      <c r="LVF102" s="311"/>
      <c r="LVG102" s="311"/>
      <c r="LVH102" s="311"/>
      <c r="LVI102" s="311"/>
      <c r="LVJ102" s="311"/>
      <c r="LVK102" s="311"/>
      <c r="LVL102" s="311"/>
      <c r="LVM102" s="311"/>
      <c r="LVN102" s="311"/>
      <c r="LVO102" s="311"/>
      <c r="LVP102" s="311"/>
      <c r="LVQ102" s="311"/>
      <c r="LVR102" s="311"/>
      <c r="LVS102" s="311"/>
      <c r="LVT102" s="311"/>
      <c r="LVU102" s="311"/>
      <c r="LVV102" s="311"/>
      <c r="LVW102" s="311"/>
      <c r="LVX102" s="311"/>
      <c r="LVY102" s="311"/>
      <c r="LVZ102" s="311"/>
      <c r="LWA102" s="311"/>
      <c r="LWB102" s="311"/>
      <c r="LWC102" s="311"/>
      <c r="LWD102" s="311"/>
      <c r="LWE102" s="311"/>
      <c r="LWF102" s="311"/>
      <c r="LWG102" s="311"/>
      <c r="LWH102" s="311"/>
      <c r="LWI102" s="311"/>
      <c r="LWJ102" s="311"/>
      <c r="LWK102" s="311"/>
      <c r="LWL102" s="311"/>
      <c r="LWM102" s="311"/>
      <c r="LWN102" s="311"/>
      <c r="LWO102" s="311"/>
      <c r="LWP102" s="311"/>
      <c r="LWQ102" s="311"/>
      <c r="LWR102" s="311"/>
      <c r="LWS102" s="311"/>
      <c r="LWT102" s="311"/>
      <c r="LWU102" s="311"/>
      <c r="LWV102" s="311"/>
      <c r="LWW102" s="311"/>
      <c r="LWX102" s="311"/>
      <c r="LWY102" s="311"/>
      <c r="LWZ102" s="311"/>
      <c r="LXA102" s="311"/>
      <c r="LXB102" s="311"/>
      <c r="LXC102" s="311"/>
      <c r="LXD102" s="311"/>
      <c r="LXE102" s="311"/>
      <c r="LXF102" s="311"/>
      <c r="LXG102" s="311"/>
      <c r="LXH102" s="311"/>
      <c r="LXI102" s="311"/>
      <c r="LXJ102" s="311"/>
      <c r="LXK102" s="311"/>
      <c r="LXL102" s="311"/>
      <c r="LXM102" s="311"/>
      <c r="LXN102" s="311"/>
      <c r="LXO102" s="311"/>
      <c r="LXP102" s="311"/>
      <c r="LXQ102" s="311"/>
      <c r="LXR102" s="311"/>
      <c r="LXS102" s="311"/>
      <c r="LXT102" s="311"/>
      <c r="LXU102" s="311"/>
      <c r="LXV102" s="311"/>
      <c r="LXW102" s="311"/>
      <c r="LXX102" s="311"/>
      <c r="LXY102" s="311"/>
      <c r="LXZ102" s="311"/>
      <c r="LYA102" s="311"/>
      <c r="LYB102" s="311"/>
      <c r="LYC102" s="311"/>
      <c r="LYD102" s="311"/>
      <c r="LYE102" s="311"/>
      <c r="LYF102" s="311"/>
      <c r="LYG102" s="311"/>
      <c r="LYH102" s="311"/>
      <c r="LYI102" s="311"/>
      <c r="LYJ102" s="311"/>
      <c r="LYK102" s="311"/>
      <c r="LYL102" s="311"/>
      <c r="LYM102" s="311"/>
      <c r="LYN102" s="311"/>
      <c r="LYO102" s="311"/>
      <c r="LYP102" s="311"/>
      <c r="LYQ102" s="311"/>
      <c r="LYR102" s="311"/>
      <c r="LYS102" s="311"/>
      <c r="LYT102" s="311"/>
      <c r="LYU102" s="311"/>
      <c r="LYV102" s="311"/>
      <c r="LYW102" s="311"/>
      <c r="LYX102" s="311"/>
      <c r="LYY102" s="311"/>
      <c r="LYZ102" s="311"/>
      <c r="LZA102" s="311"/>
      <c r="LZB102" s="311"/>
      <c r="LZC102" s="311"/>
      <c r="LZD102" s="311"/>
      <c r="LZE102" s="311"/>
      <c r="LZF102" s="311"/>
      <c r="LZG102" s="311"/>
      <c r="LZH102" s="311"/>
      <c r="LZI102" s="311"/>
      <c r="LZJ102" s="311"/>
      <c r="LZK102" s="311"/>
      <c r="LZL102" s="311"/>
      <c r="LZM102" s="311"/>
      <c r="LZN102" s="311"/>
      <c r="LZO102" s="311"/>
      <c r="LZP102" s="311"/>
      <c r="LZQ102" s="311"/>
      <c r="LZR102" s="311"/>
      <c r="LZS102" s="311"/>
      <c r="LZT102" s="311"/>
      <c r="LZU102" s="311"/>
      <c r="LZV102" s="311"/>
      <c r="LZW102" s="311"/>
      <c r="LZX102" s="311"/>
      <c r="LZY102" s="311"/>
      <c r="LZZ102" s="311"/>
      <c r="MAA102" s="311"/>
      <c r="MAB102" s="311"/>
      <c r="MAC102" s="311"/>
      <c r="MAD102" s="311"/>
      <c r="MAE102" s="311"/>
      <c r="MAF102" s="311"/>
      <c r="MAG102" s="311"/>
      <c r="MAH102" s="311"/>
      <c r="MAI102" s="311"/>
      <c r="MAJ102" s="311"/>
      <c r="MAK102" s="311"/>
      <c r="MAL102" s="311"/>
      <c r="MAM102" s="311"/>
      <c r="MAN102" s="311"/>
      <c r="MAO102" s="311"/>
      <c r="MAP102" s="311"/>
      <c r="MAQ102" s="311"/>
      <c r="MAR102" s="311"/>
      <c r="MAS102" s="311"/>
      <c r="MAT102" s="311"/>
      <c r="MAU102" s="311"/>
      <c r="MAV102" s="311"/>
      <c r="MAW102" s="311"/>
      <c r="MAX102" s="311"/>
      <c r="MAY102" s="311"/>
      <c r="MAZ102" s="311"/>
      <c r="MBA102" s="311"/>
      <c r="MBB102" s="311"/>
      <c r="MBC102" s="311"/>
      <c r="MBD102" s="311"/>
      <c r="MBE102" s="311"/>
      <c r="MBF102" s="311"/>
      <c r="MBG102" s="311"/>
      <c r="MBH102" s="311"/>
      <c r="MBI102" s="311"/>
      <c r="MBJ102" s="311"/>
      <c r="MBK102" s="311"/>
      <c r="MBL102" s="311"/>
      <c r="MBM102" s="311"/>
      <c r="MBN102" s="311"/>
      <c r="MBO102" s="311"/>
      <c r="MBP102" s="311"/>
      <c r="MBQ102" s="311"/>
      <c r="MBR102" s="311"/>
      <c r="MBS102" s="311"/>
      <c r="MBT102" s="311"/>
      <c r="MBU102" s="311"/>
      <c r="MBV102" s="311"/>
      <c r="MBW102" s="311"/>
      <c r="MBX102" s="311"/>
      <c r="MBY102" s="311"/>
      <c r="MBZ102" s="311"/>
      <c r="MCA102" s="311"/>
      <c r="MCB102" s="311"/>
      <c r="MCC102" s="311"/>
      <c r="MCD102" s="311"/>
      <c r="MCE102" s="311"/>
      <c r="MCF102" s="311"/>
      <c r="MCG102" s="311"/>
      <c r="MCH102" s="311"/>
      <c r="MCI102" s="311"/>
      <c r="MCJ102" s="311"/>
      <c r="MCK102" s="311"/>
      <c r="MCL102" s="311"/>
      <c r="MCM102" s="311"/>
      <c r="MCN102" s="311"/>
      <c r="MCO102" s="311"/>
      <c r="MCP102" s="311"/>
      <c r="MCQ102" s="311"/>
      <c r="MCR102" s="311"/>
      <c r="MCS102" s="311"/>
      <c r="MCT102" s="311"/>
      <c r="MCU102" s="311"/>
      <c r="MCV102" s="311"/>
      <c r="MCW102" s="311"/>
      <c r="MCX102" s="311"/>
      <c r="MCY102" s="311"/>
      <c r="MCZ102" s="311"/>
      <c r="MDA102" s="311"/>
      <c r="MDB102" s="311"/>
      <c r="MDC102" s="311"/>
      <c r="MDD102" s="311"/>
      <c r="MDE102" s="311"/>
      <c r="MDF102" s="311"/>
      <c r="MDG102" s="311"/>
      <c r="MDH102" s="311"/>
      <c r="MDI102" s="311"/>
      <c r="MDJ102" s="311"/>
      <c r="MDK102" s="311"/>
      <c r="MDL102" s="311"/>
      <c r="MDM102" s="311"/>
      <c r="MDN102" s="311"/>
      <c r="MDO102" s="311"/>
      <c r="MDP102" s="311"/>
      <c r="MDQ102" s="311"/>
      <c r="MDR102" s="311"/>
      <c r="MDS102" s="311"/>
      <c r="MDT102" s="311"/>
      <c r="MDU102" s="311"/>
      <c r="MDV102" s="311"/>
      <c r="MDW102" s="311"/>
      <c r="MDX102" s="311"/>
      <c r="MDY102" s="311"/>
      <c r="MDZ102" s="311"/>
      <c r="MEA102" s="311"/>
      <c r="MEB102" s="311"/>
      <c r="MEC102" s="311"/>
      <c r="MED102" s="311"/>
      <c r="MEE102" s="311"/>
      <c r="MEF102" s="311"/>
      <c r="MEG102" s="311"/>
      <c r="MEH102" s="311"/>
      <c r="MEI102" s="311"/>
      <c r="MEJ102" s="311"/>
      <c r="MEK102" s="311"/>
      <c r="MEL102" s="311"/>
      <c r="MEM102" s="311"/>
      <c r="MEN102" s="311"/>
      <c r="MEO102" s="311"/>
      <c r="MEP102" s="311"/>
      <c r="MEQ102" s="311"/>
      <c r="MER102" s="311"/>
      <c r="MES102" s="311"/>
      <c r="MET102" s="311"/>
      <c r="MEU102" s="311"/>
      <c r="MEV102" s="311"/>
      <c r="MEW102" s="311"/>
      <c r="MEX102" s="311"/>
      <c r="MEY102" s="311"/>
      <c r="MEZ102" s="311"/>
      <c r="MFA102" s="311"/>
      <c r="MFB102" s="311"/>
      <c r="MFC102" s="311"/>
      <c r="MFD102" s="311"/>
      <c r="MFE102" s="311"/>
      <c r="MFF102" s="311"/>
      <c r="MFG102" s="311"/>
      <c r="MFH102" s="311"/>
      <c r="MFI102" s="311"/>
      <c r="MFJ102" s="311"/>
      <c r="MFK102" s="311"/>
      <c r="MFL102" s="311"/>
      <c r="MFM102" s="311"/>
      <c r="MFN102" s="311"/>
      <c r="MFO102" s="311"/>
      <c r="MFP102" s="311"/>
      <c r="MFQ102" s="311"/>
      <c r="MFR102" s="311"/>
      <c r="MFS102" s="311"/>
      <c r="MFT102" s="311"/>
      <c r="MFU102" s="311"/>
      <c r="MFV102" s="311"/>
      <c r="MFW102" s="311"/>
      <c r="MFX102" s="311"/>
      <c r="MFY102" s="311"/>
      <c r="MFZ102" s="311"/>
      <c r="MGA102" s="311"/>
      <c r="MGB102" s="311"/>
      <c r="MGC102" s="311"/>
      <c r="MGD102" s="311"/>
      <c r="MGE102" s="311"/>
      <c r="MGF102" s="311"/>
      <c r="MGG102" s="311"/>
      <c r="MGH102" s="311"/>
      <c r="MGI102" s="311"/>
      <c r="MGJ102" s="311"/>
      <c r="MGK102" s="311"/>
      <c r="MGL102" s="311"/>
      <c r="MGM102" s="311"/>
      <c r="MGN102" s="311"/>
      <c r="MGO102" s="311"/>
      <c r="MGP102" s="311"/>
      <c r="MGQ102" s="311"/>
      <c r="MGR102" s="311"/>
      <c r="MGS102" s="311"/>
      <c r="MGT102" s="311"/>
      <c r="MGU102" s="311"/>
      <c r="MGV102" s="311"/>
      <c r="MGW102" s="311"/>
      <c r="MGX102" s="311"/>
      <c r="MGY102" s="311"/>
      <c r="MGZ102" s="311"/>
      <c r="MHA102" s="311"/>
      <c r="MHB102" s="311"/>
      <c r="MHC102" s="311"/>
      <c r="MHD102" s="311"/>
      <c r="MHE102" s="311"/>
      <c r="MHF102" s="311"/>
      <c r="MHG102" s="311"/>
      <c r="MHH102" s="311"/>
      <c r="MHI102" s="311"/>
      <c r="MHJ102" s="311"/>
      <c r="MHK102" s="311"/>
      <c r="MHL102" s="311"/>
      <c r="MHM102" s="311"/>
      <c r="MHN102" s="311"/>
      <c r="MHO102" s="311"/>
      <c r="MHP102" s="311"/>
      <c r="MHQ102" s="311"/>
      <c r="MHR102" s="311"/>
      <c r="MHS102" s="311"/>
      <c r="MHT102" s="311"/>
      <c r="MHU102" s="311"/>
      <c r="MHV102" s="311"/>
      <c r="MHW102" s="311"/>
      <c r="MHX102" s="311"/>
      <c r="MHY102" s="311"/>
      <c r="MHZ102" s="311"/>
      <c r="MIA102" s="311"/>
      <c r="MIB102" s="311"/>
      <c r="MIC102" s="311"/>
      <c r="MID102" s="311"/>
      <c r="MIE102" s="311"/>
      <c r="MIF102" s="311"/>
      <c r="MIG102" s="311"/>
      <c r="MIH102" s="311"/>
      <c r="MII102" s="311"/>
      <c r="MIJ102" s="311"/>
      <c r="MIK102" s="311"/>
      <c r="MIL102" s="311"/>
      <c r="MIM102" s="311"/>
      <c r="MIN102" s="311"/>
      <c r="MIO102" s="311"/>
      <c r="MIP102" s="311"/>
      <c r="MIQ102" s="311"/>
      <c r="MIR102" s="311"/>
      <c r="MIS102" s="311"/>
      <c r="MIT102" s="311"/>
      <c r="MIU102" s="311"/>
      <c r="MIV102" s="311"/>
      <c r="MIW102" s="311"/>
      <c r="MIX102" s="311"/>
      <c r="MIY102" s="311"/>
      <c r="MIZ102" s="311"/>
      <c r="MJA102" s="311"/>
      <c r="MJB102" s="311"/>
      <c r="MJC102" s="311"/>
      <c r="MJD102" s="311"/>
      <c r="MJE102" s="311"/>
      <c r="MJF102" s="311"/>
      <c r="MJG102" s="311"/>
      <c r="MJH102" s="311"/>
      <c r="MJI102" s="311"/>
      <c r="MJJ102" s="311"/>
      <c r="MJK102" s="311"/>
      <c r="MJL102" s="311"/>
      <c r="MJM102" s="311"/>
      <c r="MJN102" s="311"/>
      <c r="MJO102" s="311"/>
      <c r="MJP102" s="311"/>
      <c r="MJQ102" s="311"/>
      <c r="MJR102" s="311"/>
      <c r="MJS102" s="311"/>
      <c r="MJT102" s="311"/>
      <c r="MJU102" s="311"/>
      <c r="MJV102" s="311"/>
      <c r="MJW102" s="311"/>
      <c r="MJX102" s="311"/>
      <c r="MJY102" s="311"/>
      <c r="MJZ102" s="311"/>
      <c r="MKA102" s="311"/>
      <c r="MKB102" s="311"/>
      <c r="MKC102" s="311"/>
      <c r="MKD102" s="311"/>
      <c r="MKE102" s="311"/>
      <c r="MKF102" s="311"/>
      <c r="MKG102" s="311"/>
      <c r="MKH102" s="311"/>
      <c r="MKI102" s="311"/>
      <c r="MKJ102" s="311"/>
      <c r="MKK102" s="311"/>
      <c r="MKL102" s="311"/>
      <c r="MKM102" s="311"/>
      <c r="MKN102" s="311"/>
      <c r="MKO102" s="311"/>
      <c r="MKP102" s="311"/>
      <c r="MKQ102" s="311"/>
      <c r="MKR102" s="311"/>
      <c r="MKS102" s="311"/>
      <c r="MKT102" s="311"/>
      <c r="MKU102" s="311"/>
      <c r="MKV102" s="311"/>
      <c r="MKW102" s="311"/>
      <c r="MKX102" s="311"/>
      <c r="MKY102" s="311"/>
      <c r="MKZ102" s="311"/>
      <c r="MLA102" s="311"/>
      <c r="MLB102" s="311"/>
      <c r="MLC102" s="311"/>
      <c r="MLD102" s="311"/>
      <c r="MLE102" s="311"/>
      <c r="MLF102" s="311"/>
      <c r="MLG102" s="311"/>
      <c r="MLH102" s="311"/>
      <c r="MLI102" s="311"/>
      <c r="MLJ102" s="311"/>
      <c r="MLK102" s="311"/>
      <c r="MLL102" s="311"/>
      <c r="MLM102" s="311"/>
      <c r="MLN102" s="311"/>
      <c r="MLO102" s="311"/>
      <c r="MLP102" s="311"/>
      <c r="MLQ102" s="311"/>
      <c r="MLR102" s="311"/>
      <c r="MLS102" s="311"/>
      <c r="MLT102" s="311"/>
      <c r="MLU102" s="311"/>
      <c r="MLV102" s="311"/>
      <c r="MLW102" s="311"/>
      <c r="MLX102" s="311"/>
      <c r="MLY102" s="311"/>
      <c r="MLZ102" s="311"/>
      <c r="MMA102" s="311"/>
      <c r="MMB102" s="311"/>
      <c r="MMC102" s="311"/>
      <c r="MMD102" s="311"/>
      <c r="MME102" s="311"/>
      <c r="MMF102" s="311"/>
      <c r="MMG102" s="311"/>
      <c r="MMH102" s="311"/>
      <c r="MMI102" s="311"/>
      <c r="MMJ102" s="311"/>
      <c r="MMK102" s="311"/>
      <c r="MML102" s="311"/>
      <c r="MMM102" s="311"/>
      <c r="MMN102" s="311"/>
      <c r="MMO102" s="311"/>
      <c r="MMP102" s="311"/>
      <c r="MMQ102" s="311"/>
      <c r="MMR102" s="311"/>
      <c r="MMS102" s="311"/>
      <c r="MMT102" s="311"/>
      <c r="MMU102" s="311"/>
      <c r="MMV102" s="311"/>
      <c r="MMW102" s="311"/>
      <c r="MMX102" s="311"/>
      <c r="MMY102" s="311"/>
      <c r="MMZ102" s="311"/>
      <c r="MNA102" s="311"/>
      <c r="MNB102" s="311"/>
      <c r="MNC102" s="311"/>
      <c r="MND102" s="311"/>
      <c r="MNE102" s="311"/>
      <c r="MNF102" s="311"/>
      <c r="MNG102" s="311"/>
      <c r="MNH102" s="311"/>
      <c r="MNI102" s="311"/>
      <c r="MNJ102" s="311"/>
      <c r="MNK102" s="311"/>
      <c r="MNL102" s="311"/>
      <c r="MNM102" s="311"/>
      <c r="MNN102" s="311"/>
      <c r="MNO102" s="311"/>
      <c r="MNP102" s="311"/>
      <c r="MNQ102" s="311"/>
      <c r="MNR102" s="311"/>
      <c r="MNS102" s="311"/>
      <c r="MNT102" s="311"/>
      <c r="MNU102" s="311"/>
      <c r="MNV102" s="311"/>
      <c r="MNW102" s="311"/>
      <c r="MNX102" s="311"/>
      <c r="MNY102" s="311"/>
      <c r="MNZ102" s="311"/>
      <c r="MOA102" s="311"/>
      <c r="MOB102" s="311"/>
      <c r="MOC102" s="311"/>
      <c r="MOD102" s="311"/>
      <c r="MOE102" s="311"/>
      <c r="MOF102" s="311"/>
      <c r="MOG102" s="311"/>
      <c r="MOH102" s="311"/>
      <c r="MOI102" s="311"/>
      <c r="MOJ102" s="311"/>
      <c r="MOK102" s="311"/>
      <c r="MOL102" s="311"/>
      <c r="MOM102" s="311"/>
      <c r="MON102" s="311"/>
      <c r="MOO102" s="311"/>
      <c r="MOP102" s="311"/>
      <c r="MOQ102" s="311"/>
      <c r="MOR102" s="311"/>
      <c r="MOS102" s="311"/>
      <c r="MOT102" s="311"/>
      <c r="MOU102" s="311"/>
      <c r="MOV102" s="311"/>
      <c r="MOW102" s="311"/>
      <c r="MOX102" s="311"/>
      <c r="MOY102" s="311"/>
      <c r="MOZ102" s="311"/>
      <c r="MPA102" s="311"/>
      <c r="MPB102" s="311"/>
      <c r="MPC102" s="311"/>
      <c r="MPD102" s="311"/>
      <c r="MPE102" s="311"/>
      <c r="MPF102" s="311"/>
      <c r="MPG102" s="311"/>
      <c r="MPH102" s="311"/>
      <c r="MPI102" s="311"/>
      <c r="MPJ102" s="311"/>
      <c r="MPK102" s="311"/>
      <c r="MPL102" s="311"/>
      <c r="MPM102" s="311"/>
      <c r="MPN102" s="311"/>
      <c r="MPO102" s="311"/>
      <c r="MPP102" s="311"/>
      <c r="MPQ102" s="311"/>
      <c r="MPR102" s="311"/>
      <c r="MPS102" s="311"/>
      <c r="MPT102" s="311"/>
      <c r="MPU102" s="311"/>
      <c r="MPV102" s="311"/>
      <c r="MPW102" s="311"/>
      <c r="MPX102" s="311"/>
      <c r="MPY102" s="311"/>
      <c r="MPZ102" s="311"/>
      <c r="MQA102" s="311"/>
      <c r="MQB102" s="311"/>
      <c r="MQC102" s="311"/>
      <c r="MQD102" s="311"/>
      <c r="MQE102" s="311"/>
      <c r="MQF102" s="311"/>
      <c r="MQG102" s="311"/>
      <c r="MQH102" s="311"/>
      <c r="MQI102" s="311"/>
      <c r="MQJ102" s="311"/>
      <c r="MQK102" s="311"/>
      <c r="MQL102" s="311"/>
      <c r="MQM102" s="311"/>
      <c r="MQN102" s="311"/>
      <c r="MQO102" s="311"/>
      <c r="MQP102" s="311"/>
      <c r="MQQ102" s="311"/>
      <c r="MQR102" s="311"/>
      <c r="MQS102" s="311"/>
      <c r="MQT102" s="311"/>
      <c r="MQU102" s="311"/>
      <c r="MQV102" s="311"/>
      <c r="MQW102" s="311"/>
      <c r="MQX102" s="311"/>
      <c r="MQY102" s="311"/>
      <c r="MQZ102" s="311"/>
      <c r="MRA102" s="311"/>
      <c r="MRB102" s="311"/>
      <c r="MRC102" s="311"/>
      <c r="MRD102" s="311"/>
      <c r="MRE102" s="311"/>
      <c r="MRF102" s="311"/>
      <c r="MRG102" s="311"/>
      <c r="MRH102" s="311"/>
      <c r="MRI102" s="311"/>
      <c r="MRJ102" s="311"/>
      <c r="MRK102" s="311"/>
      <c r="MRL102" s="311"/>
      <c r="MRM102" s="311"/>
      <c r="MRN102" s="311"/>
      <c r="MRO102" s="311"/>
      <c r="MRP102" s="311"/>
      <c r="MRQ102" s="311"/>
      <c r="MRR102" s="311"/>
      <c r="MRS102" s="311"/>
      <c r="MRT102" s="311"/>
      <c r="MRU102" s="311"/>
      <c r="MRV102" s="311"/>
      <c r="MRW102" s="311"/>
      <c r="MRX102" s="311"/>
      <c r="MRY102" s="311"/>
      <c r="MRZ102" s="311"/>
      <c r="MSA102" s="311"/>
      <c r="MSB102" s="311"/>
      <c r="MSC102" s="311"/>
      <c r="MSD102" s="311"/>
      <c r="MSE102" s="311"/>
      <c r="MSF102" s="311"/>
      <c r="MSG102" s="311"/>
      <c r="MSH102" s="311"/>
      <c r="MSI102" s="311"/>
      <c r="MSJ102" s="311"/>
      <c r="MSK102" s="311"/>
      <c r="MSL102" s="311"/>
      <c r="MSM102" s="311"/>
      <c r="MSN102" s="311"/>
      <c r="MSO102" s="311"/>
      <c r="MSP102" s="311"/>
      <c r="MSQ102" s="311"/>
      <c r="MSR102" s="311"/>
      <c r="MSS102" s="311"/>
      <c r="MST102" s="311"/>
      <c r="MSU102" s="311"/>
      <c r="MSV102" s="311"/>
      <c r="MSW102" s="311"/>
      <c r="MSX102" s="311"/>
      <c r="MSY102" s="311"/>
      <c r="MSZ102" s="311"/>
      <c r="MTA102" s="311"/>
      <c r="MTB102" s="311"/>
      <c r="MTC102" s="311"/>
      <c r="MTD102" s="311"/>
      <c r="MTE102" s="311"/>
      <c r="MTF102" s="311"/>
      <c r="MTG102" s="311"/>
      <c r="MTH102" s="311"/>
      <c r="MTI102" s="311"/>
      <c r="MTJ102" s="311"/>
      <c r="MTK102" s="311"/>
      <c r="MTL102" s="311"/>
      <c r="MTM102" s="311"/>
      <c r="MTN102" s="311"/>
      <c r="MTO102" s="311"/>
      <c r="MTP102" s="311"/>
      <c r="MTQ102" s="311"/>
      <c r="MTR102" s="311"/>
      <c r="MTS102" s="311"/>
      <c r="MTT102" s="311"/>
      <c r="MTU102" s="311"/>
      <c r="MTV102" s="311"/>
      <c r="MTW102" s="311"/>
      <c r="MTX102" s="311"/>
      <c r="MTY102" s="311"/>
      <c r="MTZ102" s="311"/>
      <c r="MUA102" s="311"/>
      <c r="MUB102" s="311"/>
      <c r="MUC102" s="311"/>
      <c r="MUD102" s="311"/>
      <c r="MUE102" s="311"/>
      <c r="MUF102" s="311"/>
      <c r="MUG102" s="311"/>
      <c r="MUH102" s="311"/>
      <c r="MUI102" s="311"/>
      <c r="MUJ102" s="311"/>
      <c r="MUK102" s="311"/>
      <c r="MUL102" s="311"/>
      <c r="MUM102" s="311"/>
      <c r="MUN102" s="311"/>
      <c r="MUO102" s="311"/>
      <c r="MUP102" s="311"/>
      <c r="MUQ102" s="311"/>
      <c r="MUR102" s="311"/>
      <c r="MUS102" s="311"/>
      <c r="MUT102" s="311"/>
      <c r="MUU102" s="311"/>
      <c r="MUV102" s="311"/>
      <c r="MUW102" s="311"/>
      <c r="MUX102" s="311"/>
      <c r="MUY102" s="311"/>
      <c r="MUZ102" s="311"/>
      <c r="MVA102" s="311"/>
      <c r="MVB102" s="311"/>
      <c r="MVC102" s="311"/>
      <c r="MVD102" s="311"/>
      <c r="MVE102" s="311"/>
      <c r="MVF102" s="311"/>
      <c r="MVG102" s="311"/>
      <c r="MVH102" s="311"/>
      <c r="MVI102" s="311"/>
      <c r="MVJ102" s="311"/>
      <c r="MVK102" s="311"/>
      <c r="MVL102" s="311"/>
      <c r="MVM102" s="311"/>
      <c r="MVN102" s="311"/>
      <c r="MVO102" s="311"/>
      <c r="MVP102" s="311"/>
      <c r="MVQ102" s="311"/>
      <c r="MVR102" s="311"/>
      <c r="MVS102" s="311"/>
      <c r="MVT102" s="311"/>
      <c r="MVU102" s="311"/>
      <c r="MVV102" s="311"/>
      <c r="MVW102" s="311"/>
      <c r="MVX102" s="311"/>
      <c r="MVY102" s="311"/>
      <c r="MVZ102" s="311"/>
      <c r="MWA102" s="311"/>
      <c r="MWB102" s="311"/>
      <c r="MWC102" s="311"/>
      <c r="MWD102" s="311"/>
      <c r="MWE102" s="311"/>
      <c r="MWF102" s="311"/>
      <c r="MWG102" s="311"/>
      <c r="MWH102" s="311"/>
      <c r="MWI102" s="311"/>
      <c r="MWJ102" s="311"/>
      <c r="MWK102" s="311"/>
      <c r="MWL102" s="311"/>
      <c r="MWM102" s="311"/>
      <c r="MWN102" s="311"/>
      <c r="MWO102" s="311"/>
      <c r="MWP102" s="311"/>
      <c r="MWQ102" s="311"/>
      <c r="MWR102" s="311"/>
      <c r="MWS102" s="311"/>
      <c r="MWT102" s="311"/>
      <c r="MWU102" s="311"/>
      <c r="MWV102" s="311"/>
      <c r="MWW102" s="311"/>
      <c r="MWX102" s="311"/>
      <c r="MWY102" s="311"/>
      <c r="MWZ102" s="311"/>
      <c r="MXA102" s="311"/>
      <c r="MXB102" s="311"/>
      <c r="MXC102" s="311"/>
      <c r="MXD102" s="311"/>
      <c r="MXE102" s="311"/>
      <c r="MXF102" s="311"/>
      <c r="MXG102" s="311"/>
      <c r="MXH102" s="311"/>
      <c r="MXI102" s="311"/>
      <c r="MXJ102" s="311"/>
      <c r="MXK102" s="311"/>
      <c r="MXL102" s="311"/>
      <c r="MXM102" s="311"/>
      <c r="MXN102" s="311"/>
      <c r="MXO102" s="311"/>
      <c r="MXP102" s="311"/>
      <c r="MXQ102" s="311"/>
      <c r="MXR102" s="311"/>
      <c r="MXS102" s="311"/>
      <c r="MXT102" s="311"/>
      <c r="MXU102" s="311"/>
      <c r="MXV102" s="311"/>
      <c r="MXW102" s="311"/>
      <c r="MXX102" s="311"/>
      <c r="MXY102" s="311"/>
      <c r="MXZ102" s="311"/>
      <c r="MYA102" s="311"/>
      <c r="MYB102" s="311"/>
      <c r="MYC102" s="311"/>
      <c r="MYD102" s="311"/>
      <c r="MYE102" s="311"/>
      <c r="MYF102" s="311"/>
      <c r="MYG102" s="311"/>
      <c r="MYH102" s="311"/>
      <c r="MYI102" s="311"/>
      <c r="MYJ102" s="311"/>
      <c r="MYK102" s="311"/>
      <c r="MYL102" s="311"/>
      <c r="MYM102" s="311"/>
      <c r="MYN102" s="311"/>
      <c r="MYO102" s="311"/>
      <c r="MYP102" s="311"/>
      <c r="MYQ102" s="311"/>
      <c r="MYR102" s="311"/>
      <c r="MYS102" s="311"/>
      <c r="MYT102" s="311"/>
      <c r="MYU102" s="311"/>
      <c r="MYV102" s="311"/>
      <c r="MYW102" s="311"/>
      <c r="MYX102" s="311"/>
      <c r="MYY102" s="311"/>
      <c r="MYZ102" s="311"/>
      <c r="MZA102" s="311"/>
      <c r="MZB102" s="311"/>
      <c r="MZC102" s="311"/>
      <c r="MZD102" s="311"/>
      <c r="MZE102" s="311"/>
      <c r="MZF102" s="311"/>
      <c r="MZG102" s="311"/>
      <c r="MZH102" s="311"/>
      <c r="MZI102" s="311"/>
      <c r="MZJ102" s="311"/>
      <c r="MZK102" s="311"/>
      <c r="MZL102" s="311"/>
      <c r="MZM102" s="311"/>
      <c r="MZN102" s="311"/>
      <c r="MZO102" s="311"/>
      <c r="MZP102" s="311"/>
      <c r="MZQ102" s="311"/>
      <c r="MZR102" s="311"/>
      <c r="MZS102" s="311"/>
      <c r="MZT102" s="311"/>
      <c r="MZU102" s="311"/>
      <c r="MZV102" s="311"/>
      <c r="MZW102" s="311"/>
      <c r="MZX102" s="311"/>
      <c r="MZY102" s="311"/>
      <c r="MZZ102" s="311"/>
      <c r="NAA102" s="311"/>
      <c r="NAB102" s="311"/>
      <c r="NAC102" s="311"/>
      <c r="NAD102" s="311"/>
      <c r="NAE102" s="311"/>
      <c r="NAF102" s="311"/>
      <c r="NAG102" s="311"/>
      <c r="NAH102" s="311"/>
      <c r="NAI102" s="311"/>
      <c r="NAJ102" s="311"/>
      <c r="NAK102" s="311"/>
      <c r="NAL102" s="311"/>
      <c r="NAM102" s="311"/>
      <c r="NAN102" s="311"/>
      <c r="NAO102" s="311"/>
      <c r="NAP102" s="311"/>
      <c r="NAQ102" s="311"/>
      <c r="NAR102" s="311"/>
      <c r="NAS102" s="311"/>
      <c r="NAT102" s="311"/>
      <c r="NAU102" s="311"/>
      <c r="NAV102" s="311"/>
      <c r="NAW102" s="311"/>
      <c r="NAX102" s="311"/>
      <c r="NAY102" s="311"/>
      <c r="NAZ102" s="311"/>
      <c r="NBA102" s="311"/>
      <c r="NBB102" s="311"/>
      <c r="NBC102" s="311"/>
      <c r="NBD102" s="311"/>
      <c r="NBE102" s="311"/>
      <c r="NBF102" s="311"/>
      <c r="NBG102" s="311"/>
      <c r="NBH102" s="311"/>
      <c r="NBI102" s="311"/>
      <c r="NBJ102" s="311"/>
      <c r="NBK102" s="311"/>
      <c r="NBL102" s="311"/>
      <c r="NBM102" s="311"/>
      <c r="NBN102" s="311"/>
      <c r="NBO102" s="311"/>
      <c r="NBP102" s="311"/>
      <c r="NBQ102" s="311"/>
      <c r="NBR102" s="311"/>
      <c r="NBS102" s="311"/>
      <c r="NBT102" s="311"/>
      <c r="NBU102" s="311"/>
      <c r="NBV102" s="311"/>
      <c r="NBW102" s="311"/>
      <c r="NBX102" s="311"/>
      <c r="NBY102" s="311"/>
      <c r="NBZ102" s="311"/>
      <c r="NCA102" s="311"/>
      <c r="NCB102" s="311"/>
      <c r="NCC102" s="311"/>
      <c r="NCD102" s="311"/>
      <c r="NCE102" s="311"/>
      <c r="NCF102" s="311"/>
      <c r="NCG102" s="311"/>
      <c r="NCH102" s="311"/>
      <c r="NCI102" s="311"/>
      <c r="NCJ102" s="311"/>
      <c r="NCK102" s="311"/>
      <c r="NCL102" s="311"/>
      <c r="NCM102" s="311"/>
      <c r="NCN102" s="311"/>
      <c r="NCO102" s="311"/>
      <c r="NCP102" s="311"/>
      <c r="NCQ102" s="311"/>
      <c r="NCR102" s="311"/>
      <c r="NCS102" s="311"/>
      <c r="NCT102" s="311"/>
      <c r="NCU102" s="311"/>
      <c r="NCV102" s="311"/>
      <c r="NCW102" s="311"/>
      <c r="NCX102" s="311"/>
      <c r="NCY102" s="311"/>
      <c r="NCZ102" s="311"/>
      <c r="NDA102" s="311"/>
      <c r="NDB102" s="311"/>
      <c r="NDC102" s="311"/>
      <c r="NDD102" s="311"/>
      <c r="NDE102" s="311"/>
      <c r="NDF102" s="311"/>
      <c r="NDG102" s="311"/>
      <c r="NDH102" s="311"/>
      <c r="NDI102" s="311"/>
      <c r="NDJ102" s="311"/>
      <c r="NDK102" s="311"/>
      <c r="NDL102" s="311"/>
      <c r="NDM102" s="311"/>
      <c r="NDN102" s="311"/>
      <c r="NDO102" s="311"/>
      <c r="NDP102" s="311"/>
      <c r="NDQ102" s="311"/>
      <c r="NDR102" s="311"/>
      <c r="NDS102" s="311"/>
      <c r="NDT102" s="311"/>
      <c r="NDU102" s="311"/>
      <c r="NDV102" s="311"/>
      <c r="NDW102" s="311"/>
      <c r="NDX102" s="311"/>
      <c r="NDY102" s="311"/>
      <c r="NDZ102" s="311"/>
      <c r="NEA102" s="311"/>
      <c r="NEB102" s="311"/>
      <c r="NEC102" s="311"/>
      <c r="NED102" s="311"/>
      <c r="NEE102" s="311"/>
      <c r="NEF102" s="311"/>
      <c r="NEG102" s="311"/>
      <c r="NEH102" s="311"/>
      <c r="NEI102" s="311"/>
      <c r="NEJ102" s="311"/>
      <c r="NEK102" s="311"/>
      <c r="NEL102" s="311"/>
      <c r="NEM102" s="311"/>
      <c r="NEN102" s="311"/>
      <c r="NEO102" s="311"/>
      <c r="NEP102" s="311"/>
      <c r="NEQ102" s="311"/>
      <c r="NER102" s="311"/>
      <c r="NES102" s="311"/>
      <c r="NET102" s="311"/>
      <c r="NEU102" s="311"/>
      <c r="NEV102" s="311"/>
      <c r="NEW102" s="311"/>
      <c r="NEX102" s="311"/>
      <c r="NEY102" s="311"/>
      <c r="NEZ102" s="311"/>
      <c r="NFA102" s="311"/>
      <c r="NFB102" s="311"/>
      <c r="NFC102" s="311"/>
      <c r="NFD102" s="311"/>
      <c r="NFE102" s="311"/>
      <c r="NFF102" s="311"/>
      <c r="NFG102" s="311"/>
      <c r="NFH102" s="311"/>
      <c r="NFI102" s="311"/>
      <c r="NFJ102" s="311"/>
      <c r="NFK102" s="311"/>
      <c r="NFL102" s="311"/>
      <c r="NFM102" s="311"/>
      <c r="NFN102" s="311"/>
      <c r="NFO102" s="311"/>
      <c r="NFP102" s="311"/>
      <c r="NFQ102" s="311"/>
      <c r="NFR102" s="311"/>
      <c r="NFS102" s="311"/>
      <c r="NFT102" s="311"/>
      <c r="NFU102" s="311"/>
      <c r="NFV102" s="311"/>
      <c r="NFW102" s="311"/>
      <c r="NFX102" s="311"/>
      <c r="NFY102" s="311"/>
      <c r="NFZ102" s="311"/>
      <c r="NGA102" s="311"/>
      <c r="NGB102" s="311"/>
      <c r="NGC102" s="311"/>
      <c r="NGD102" s="311"/>
      <c r="NGE102" s="311"/>
      <c r="NGF102" s="311"/>
      <c r="NGG102" s="311"/>
      <c r="NGH102" s="311"/>
      <c r="NGI102" s="311"/>
      <c r="NGJ102" s="311"/>
      <c r="NGK102" s="311"/>
      <c r="NGL102" s="311"/>
      <c r="NGM102" s="311"/>
      <c r="NGN102" s="311"/>
      <c r="NGO102" s="311"/>
      <c r="NGP102" s="311"/>
      <c r="NGQ102" s="311"/>
      <c r="NGR102" s="311"/>
      <c r="NGS102" s="311"/>
      <c r="NGT102" s="311"/>
      <c r="NGU102" s="311"/>
      <c r="NGV102" s="311"/>
      <c r="NGW102" s="311"/>
      <c r="NGX102" s="311"/>
      <c r="NGY102" s="311"/>
      <c r="NGZ102" s="311"/>
      <c r="NHA102" s="311"/>
      <c r="NHB102" s="311"/>
      <c r="NHC102" s="311"/>
      <c r="NHD102" s="311"/>
      <c r="NHE102" s="311"/>
      <c r="NHF102" s="311"/>
      <c r="NHG102" s="311"/>
      <c r="NHH102" s="311"/>
      <c r="NHI102" s="311"/>
      <c r="NHJ102" s="311"/>
      <c r="NHK102" s="311"/>
      <c r="NHL102" s="311"/>
      <c r="NHM102" s="311"/>
      <c r="NHN102" s="311"/>
      <c r="NHO102" s="311"/>
      <c r="NHP102" s="311"/>
      <c r="NHQ102" s="311"/>
      <c r="NHR102" s="311"/>
      <c r="NHS102" s="311"/>
      <c r="NHT102" s="311"/>
      <c r="NHU102" s="311"/>
      <c r="NHV102" s="311"/>
      <c r="NHW102" s="311"/>
      <c r="NHX102" s="311"/>
      <c r="NHY102" s="311"/>
      <c r="NHZ102" s="311"/>
      <c r="NIA102" s="311"/>
      <c r="NIB102" s="311"/>
      <c r="NIC102" s="311"/>
      <c r="NID102" s="311"/>
      <c r="NIE102" s="311"/>
      <c r="NIF102" s="311"/>
      <c r="NIG102" s="311"/>
      <c r="NIH102" s="311"/>
      <c r="NII102" s="311"/>
      <c r="NIJ102" s="311"/>
      <c r="NIK102" s="311"/>
      <c r="NIL102" s="311"/>
      <c r="NIM102" s="311"/>
      <c r="NIN102" s="311"/>
      <c r="NIO102" s="311"/>
      <c r="NIP102" s="311"/>
      <c r="NIQ102" s="311"/>
      <c r="NIR102" s="311"/>
      <c r="NIS102" s="311"/>
      <c r="NIT102" s="311"/>
      <c r="NIU102" s="311"/>
      <c r="NIV102" s="311"/>
      <c r="NIW102" s="311"/>
      <c r="NIX102" s="311"/>
      <c r="NIY102" s="311"/>
      <c r="NIZ102" s="311"/>
      <c r="NJA102" s="311"/>
      <c r="NJB102" s="311"/>
      <c r="NJC102" s="311"/>
      <c r="NJD102" s="311"/>
      <c r="NJE102" s="311"/>
      <c r="NJF102" s="311"/>
      <c r="NJG102" s="311"/>
      <c r="NJH102" s="311"/>
      <c r="NJI102" s="311"/>
      <c r="NJJ102" s="311"/>
      <c r="NJK102" s="311"/>
      <c r="NJL102" s="311"/>
      <c r="NJM102" s="311"/>
      <c r="NJN102" s="311"/>
      <c r="NJO102" s="311"/>
      <c r="NJP102" s="311"/>
      <c r="NJQ102" s="311"/>
      <c r="NJR102" s="311"/>
      <c r="NJS102" s="311"/>
      <c r="NJT102" s="311"/>
      <c r="NJU102" s="311"/>
      <c r="NJV102" s="311"/>
      <c r="NJW102" s="311"/>
      <c r="NJX102" s="311"/>
      <c r="NJY102" s="311"/>
      <c r="NJZ102" s="311"/>
      <c r="NKA102" s="311"/>
      <c r="NKB102" s="311"/>
      <c r="NKC102" s="311"/>
      <c r="NKD102" s="311"/>
      <c r="NKE102" s="311"/>
      <c r="NKF102" s="311"/>
      <c r="NKG102" s="311"/>
      <c r="NKH102" s="311"/>
      <c r="NKI102" s="311"/>
      <c r="NKJ102" s="311"/>
      <c r="NKK102" s="311"/>
      <c r="NKL102" s="311"/>
      <c r="NKM102" s="311"/>
      <c r="NKN102" s="311"/>
      <c r="NKO102" s="311"/>
      <c r="NKP102" s="311"/>
      <c r="NKQ102" s="311"/>
      <c r="NKR102" s="311"/>
      <c r="NKS102" s="311"/>
      <c r="NKT102" s="311"/>
      <c r="NKU102" s="311"/>
      <c r="NKV102" s="311"/>
      <c r="NKW102" s="311"/>
      <c r="NKX102" s="311"/>
      <c r="NKY102" s="311"/>
      <c r="NKZ102" s="311"/>
      <c r="NLA102" s="311"/>
      <c r="NLB102" s="311"/>
      <c r="NLC102" s="311"/>
      <c r="NLD102" s="311"/>
      <c r="NLE102" s="311"/>
      <c r="NLF102" s="311"/>
      <c r="NLG102" s="311"/>
      <c r="NLH102" s="311"/>
      <c r="NLI102" s="311"/>
      <c r="NLJ102" s="311"/>
      <c r="NLK102" s="311"/>
      <c r="NLL102" s="311"/>
      <c r="NLM102" s="311"/>
      <c r="NLN102" s="311"/>
      <c r="NLO102" s="311"/>
      <c r="NLP102" s="311"/>
      <c r="NLQ102" s="311"/>
      <c r="NLR102" s="311"/>
      <c r="NLS102" s="311"/>
      <c r="NLT102" s="311"/>
      <c r="NLU102" s="311"/>
      <c r="NLV102" s="311"/>
      <c r="NLW102" s="311"/>
      <c r="NLX102" s="311"/>
      <c r="NLY102" s="311"/>
      <c r="NLZ102" s="311"/>
      <c r="NMA102" s="311"/>
      <c r="NMB102" s="311"/>
      <c r="NMC102" s="311"/>
      <c r="NMD102" s="311"/>
      <c r="NME102" s="311"/>
      <c r="NMF102" s="311"/>
      <c r="NMG102" s="311"/>
      <c r="NMH102" s="311"/>
      <c r="NMI102" s="311"/>
      <c r="NMJ102" s="311"/>
      <c r="NMK102" s="311"/>
      <c r="NML102" s="311"/>
      <c r="NMM102" s="311"/>
      <c r="NMN102" s="311"/>
      <c r="NMO102" s="311"/>
      <c r="NMP102" s="311"/>
      <c r="NMQ102" s="311"/>
      <c r="NMR102" s="311"/>
      <c r="NMS102" s="311"/>
      <c r="NMT102" s="311"/>
      <c r="NMU102" s="311"/>
      <c r="NMV102" s="311"/>
      <c r="NMW102" s="311"/>
      <c r="NMX102" s="311"/>
      <c r="NMY102" s="311"/>
      <c r="NMZ102" s="311"/>
      <c r="NNA102" s="311"/>
      <c r="NNB102" s="311"/>
      <c r="NNC102" s="311"/>
      <c r="NND102" s="311"/>
      <c r="NNE102" s="311"/>
      <c r="NNF102" s="311"/>
      <c r="NNG102" s="311"/>
      <c r="NNH102" s="311"/>
      <c r="NNI102" s="311"/>
      <c r="NNJ102" s="311"/>
      <c r="NNK102" s="311"/>
      <c r="NNL102" s="311"/>
      <c r="NNM102" s="311"/>
      <c r="NNN102" s="311"/>
      <c r="NNO102" s="311"/>
      <c r="NNP102" s="311"/>
      <c r="NNQ102" s="311"/>
      <c r="NNR102" s="311"/>
      <c r="NNS102" s="311"/>
      <c r="NNT102" s="311"/>
      <c r="NNU102" s="311"/>
      <c r="NNV102" s="311"/>
      <c r="NNW102" s="311"/>
      <c r="NNX102" s="311"/>
      <c r="NNY102" s="311"/>
      <c r="NNZ102" s="311"/>
      <c r="NOA102" s="311"/>
      <c r="NOB102" s="311"/>
      <c r="NOC102" s="311"/>
      <c r="NOD102" s="311"/>
      <c r="NOE102" s="311"/>
      <c r="NOF102" s="311"/>
      <c r="NOG102" s="311"/>
      <c r="NOH102" s="311"/>
      <c r="NOI102" s="311"/>
      <c r="NOJ102" s="311"/>
      <c r="NOK102" s="311"/>
      <c r="NOL102" s="311"/>
      <c r="NOM102" s="311"/>
      <c r="NON102" s="311"/>
      <c r="NOO102" s="311"/>
      <c r="NOP102" s="311"/>
      <c r="NOQ102" s="311"/>
      <c r="NOR102" s="311"/>
      <c r="NOS102" s="311"/>
      <c r="NOT102" s="311"/>
      <c r="NOU102" s="311"/>
      <c r="NOV102" s="311"/>
      <c r="NOW102" s="311"/>
      <c r="NOX102" s="311"/>
      <c r="NOY102" s="311"/>
      <c r="NOZ102" s="311"/>
      <c r="NPA102" s="311"/>
      <c r="NPB102" s="311"/>
      <c r="NPC102" s="311"/>
      <c r="NPD102" s="311"/>
      <c r="NPE102" s="311"/>
      <c r="NPF102" s="311"/>
      <c r="NPG102" s="311"/>
      <c r="NPH102" s="311"/>
      <c r="NPI102" s="311"/>
      <c r="NPJ102" s="311"/>
      <c r="NPK102" s="311"/>
      <c r="NPL102" s="311"/>
      <c r="NPM102" s="311"/>
      <c r="NPN102" s="311"/>
      <c r="NPO102" s="311"/>
      <c r="NPP102" s="311"/>
      <c r="NPQ102" s="311"/>
      <c r="NPR102" s="311"/>
      <c r="NPS102" s="311"/>
      <c r="NPT102" s="311"/>
      <c r="NPU102" s="311"/>
      <c r="NPV102" s="311"/>
      <c r="NPW102" s="311"/>
      <c r="NPX102" s="311"/>
      <c r="NPY102" s="311"/>
      <c r="NPZ102" s="311"/>
      <c r="NQA102" s="311"/>
      <c r="NQB102" s="311"/>
      <c r="NQC102" s="311"/>
      <c r="NQD102" s="311"/>
      <c r="NQE102" s="311"/>
      <c r="NQF102" s="311"/>
      <c r="NQG102" s="311"/>
      <c r="NQH102" s="311"/>
      <c r="NQI102" s="311"/>
      <c r="NQJ102" s="311"/>
      <c r="NQK102" s="311"/>
      <c r="NQL102" s="311"/>
      <c r="NQM102" s="311"/>
      <c r="NQN102" s="311"/>
      <c r="NQO102" s="311"/>
      <c r="NQP102" s="311"/>
      <c r="NQQ102" s="311"/>
      <c r="NQR102" s="311"/>
      <c r="NQS102" s="311"/>
      <c r="NQT102" s="311"/>
      <c r="NQU102" s="311"/>
      <c r="NQV102" s="311"/>
      <c r="NQW102" s="311"/>
      <c r="NQX102" s="311"/>
      <c r="NQY102" s="311"/>
      <c r="NQZ102" s="311"/>
      <c r="NRA102" s="311"/>
      <c r="NRB102" s="311"/>
      <c r="NRC102" s="311"/>
      <c r="NRD102" s="311"/>
      <c r="NRE102" s="311"/>
      <c r="NRF102" s="311"/>
      <c r="NRG102" s="311"/>
      <c r="NRH102" s="311"/>
      <c r="NRI102" s="311"/>
      <c r="NRJ102" s="311"/>
      <c r="NRK102" s="311"/>
      <c r="NRL102" s="311"/>
      <c r="NRM102" s="311"/>
      <c r="NRN102" s="311"/>
      <c r="NRO102" s="311"/>
      <c r="NRP102" s="311"/>
      <c r="NRQ102" s="311"/>
      <c r="NRR102" s="311"/>
      <c r="NRS102" s="311"/>
      <c r="NRT102" s="311"/>
      <c r="NRU102" s="311"/>
      <c r="NRV102" s="311"/>
      <c r="NRW102" s="311"/>
      <c r="NRX102" s="311"/>
      <c r="NRY102" s="311"/>
      <c r="NRZ102" s="311"/>
      <c r="NSA102" s="311"/>
      <c r="NSB102" s="311"/>
      <c r="NSC102" s="311"/>
      <c r="NSD102" s="311"/>
      <c r="NSE102" s="311"/>
      <c r="NSF102" s="311"/>
      <c r="NSG102" s="311"/>
      <c r="NSH102" s="311"/>
      <c r="NSI102" s="311"/>
      <c r="NSJ102" s="311"/>
      <c r="NSK102" s="311"/>
      <c r="NSL102" s="311"/>
      <c r="NSM102" s="311"/>
      <c r="NSN102" s="311"/>
      <c r="NSO102" s="311"/>
      <c r="NSP102" s="311"/>
      <c r="NSQ102" s="311"/>
      <c r="NSR102" s="311"/>
      <c r="NSS102" s="311"/>
      <c r="NST102" s="311"/>
      <c r="NSU102" s="311"/>
      <c r="NSV102" s="311"/>
      <c r="NSW102" s="311"/>
      <c r="NSX102" s="311"/>
      <c r="NSY102" s="311"/>
      <c r="NSZ102" s="311"/>
      <c r="NTA102" s="311"/>
      <c r="NTB102" s="311"/>
      <c r="NTC102" s="311"/>
      <c r="NTD102" s="311"/>
      <c r="NTE102" s="311"/>
      <c r="NTF102" s="311"/>
      <c r="NTG102" s="311"/>
      <c r="NTH102" s="311"/>
      <c r="NTI102" s="311"/>
      <c r="NTJ102" s="311"/>
      <c r="NTK102" s="311"/>
      <c r="NTL102" s="311"/>
      <c r="NTM102" s="311"/>
      <c r="NTN102" s="311"/>
      <c r="NTO102" s="311"/>
      <c r="NTP102" s="311"/>
      <c r="NTQ102" s="311"/>
      <c r="NTR102" s="311"/>
      <c r="NTS102" s="311"/>
      <c r="NTT102" s="311"/>
      <c r="NTU102" s="311"/>
      <c r="NTV102" s="311"/>
      <c r="NTW102" s="311"/>
      <c r="NTX102" s="311"/>
      <c r="NTY102" s="311"/>
      <c r="NTZ102" s="311"/>
      <c r="NUA102" s="311"/>
      <c r="NUB102" s="311"/>
      <c r="NUC102" s="311"/>
      <c r="NUD102" s="311"/>
      <c r="NUE102" s="311"/>
      <c r="NUF102" s="311"/>
      <c r="NUG102" s="311"/>
      <c r="NUH102" s="311"/>
      <c r="NUI102" s="311"/>
      <c r="NUJ102" s="311"/>
      <c r="NUK102" s="311"/>
      <c r="NUL102" s="311"/>
      <c r="NUM102" s="311"/>
      <c r="NUN102" s="311"/>
      <c r="NUO102" s="311"/>
      <c r="NUP102" s="311"/>
      <c r="NUQ102" s="311"/>
      <c r="NUR102" s="311"/>
      <c r="NUS102" s="311"/>
      <c r="NUT102" s="311"/>
      <c r="NUU102" s="311"/>
      <c r="NUV102" s="311"/>
      <c r="NUW102" s="311"/>
      <c r="NUX102" s="311"/>
      <c r="NUY102" s="311"/>
      <c r="NUZ102" s="311"/>
      <c r="NVA102" s="311"/>
      <c r="NVB102" s="311"/>
      <c r="NVC102" s="311"/>
      <c r="NVD102" s="311"/>
      <c r="NVE102" s="311"/>
      <c r="NVF102" s="311"/>
      <c r="NVG102" s="311"/>
      <c r="NVH102" s="311"/>
      <c r="NVI102" s="311"/>
      <c r="NVJ102" s="311"/>
      <c r="NVK102" s="311"/>
      <c r="NVL102" s="311"/>
      <c r="NVM102" s="311"/>
      <c r="NVN102" s="311"/>
      <c r="NVO102" s="311"/>
      <c r="NVP102" s="311"/>
      <c r="NVQ102" s="311"/>
      <c r="NVR102" s="311"/>
      <c r="NVS102" s="311"/>
      <c r="NVT102" s="311"/>
      <c r="NVU102" s="311"/>
      <c r="NVV102" s="311"/>
      <c r="NVW102" s="311"/>
      <c r="NVX102" s="311"/>
      <c r="NVY102" s="311"/>
      <c r="NVZ102" s="311"/>
      <c r="NWA102" s="311"/>
      <c r="NWB102" s="311"/>
      <c r="NWC102" s="311"/>
      <c r="NWD102" s="311"/>
      <c r="NWE102" s="311"/>
      <c r="NWF102" s="311"/>
      <c r="NWG102" s="311"/>
      <c r="NWH102" s="311"/>
      <c r="NWI102" s="311"/>
      <c r="NWJ102" s="311"/>
      <c r="NWK102" s="311"/>
      <c r="NWL102" s="311"/>
      <c r="NWM102" s="311"/>
      <c r="NWN102" s="311"/>
      <c r="NWO102" s="311"/>
      <c r="NWP102" s="311"/>
      <c r="NWQ102" s="311"/>
      <c r="NWR102" s="311"/>
      <c r="NWS102" s="311"/>
      <c r="NWT102" s="311"/>
      <c r="NWU102" s="311"/>
      <c r="NWV102" s="311"/>
      <c r="NWW102" s="311"/>
      <c r="NWX102" s="311"/>
      <c r="NWY102" s="311"/>
      <c r="NWZ102" s="311"/>
      <c r="NXA102" s="311"/>
      <c r="NXB102" s="311"/>
      <c r="NXC102" s="311"/>
      <c r="NXD102" s="311"/>
      <c r="NXE102" s="311"/>
      <c r="NXF102" s="311"/>
      <c r="NXG102" s="311"/>
      <c r="NXH102" s="311"/>
      <c r="NXI102" s="311"/>
      <c r="NXJ102" s="311"/>
      <c r="NXK102" s="311"/>
      <c r="NXL102" s="311"/>
      <c r="NXM102" s="311"/>
      <c r="NXN102" s="311"/>
      <c r="NXO102" s="311"/>
      <c r="NXP102" s="311"/>
      <c r="NXQ102" s="311"/>
      <c r="NXR102" s="311"/>
      <c r="NXS102" s="311"/>
      <c r="NXT102" s="311"/>
      <c r="NXU102" s="311"/>
      <c r="NXV102" s="311"/>
      <c r="NXW102" s="311"/>
      <c r="NXX102" s="311"/>
      <c r="NXY102" s="311"/>
      <c r="NXZ102" s="311"/>
      <c r="NYA102" s="311"/>
      <c r="NYB102" s="311"/>
      <c r="NYC102" s="311"/>
      <c r="NYD102" s="311"/>
      <c r="NYE102" s="311"/>
      <c r="NYF102" s="311"/>
      <c r="NYG102" s="311"/>
      <c r="NYH102" s="311"/>
      <c r="NYI102" s="311"/>
      <c r="NYJ102" s="311"/>
      <c r="NYK102" s="311"/>
      <c r="NYL102" s="311"/>
      <c r="NYM102" s="311"/>
      <c r="NYN102" s="311"/>
      <c r="NYO102" s="311"/>
      <c r="NYP102" s="311"/>
      <c r="NYQ102" s="311"/>
      <c r="NYR102" s="311"/>
      <c r="NYS102" s="311"/>
      <c r="NYT102" s="311"/>
      <c r="NYU102" s="311"/>
      <c r="NYV102" s="311"/>
      <c r="NYW102" s="311"/>
      <c r="NYX102" s="311"/>
      <c r="NYY102" s="311"/>
      <c r="NYZ102" s="311"/>
      <c r="NZA102" s="311"/>
      <c r="NZB102" s="311"/>
      <c r="NZC102" s="311"/>
      <c r="NZD102" s="311"/>
      <c r="NZE102" s="311"/>
      <c r="NZF102" s="311"/>
      <c r="NZG102" s="311"/>
      <c r="NZH102" s="311"/>
      <c r="NZI102" s="311"/>
      <c r="NZJ102" s="311"/>
      <c r="NZK102" s="311"/>
      <c r="NZL102" s="311"/>
      <c r="NZM102" s="311"/>
      <c r="NZN102" s="311"/>
      <c r="NZO102" s="311"/>
      <c r="NZP102" s="311"/>
      <c r="NZQ102" s="311"/>
      <c r="NZR102" s="311"/>
      <c r="NZS102" s="311"/>
      <c r="NZT102" s="311"/>
      <c r="NZU102" s="311"/>
      <c r="NZV102" s="311"/>
      <c r="NZW102" s="311"/>
      <c r="NZX102" s="311"/>
      <c r="NZY102" s="311"/>
      <c r="NZZ102" s="311"/>
      <c r="OAA102" s="311"/>
      <c r="OAB102" s="311"/>
      <c r="OAC102" s="311"/>
      <c r="OAD102" s="311"/>
      <c r="OAE102" s="311"/>
      <c r="OAF102" s="311"/>
      <c r="OAG102" s="311"/>
      <c r="OAH102" s="311"/>
      <c r="OAI102" s="311"/>
      <c r="OAJ102" s="311"/>
      <c r="OAK102" s="311"/>
      <c r="OAL102" s="311"/>
      <c r="OAM102" s="311"/>
      <c r="OAN102" s="311"/>
      <c r="OAO102" s="311"/>
      <c r="OAP102" s="311"/>
      <c r="OAQ102" s="311"/>
      <c r="OAR102" s="311"/>
      <c r="OAS102" s="311"/>
      <c r="OAT102" s="311"/>
      <c r="OAU102" s="311"/>
      <c r="OAV102" s="311"/>
      <c r="OAW102" s="311"/>
      <c r="OAX102" s="311"/>
      <c r="OAY102" s="311"/>
      <c r="OAZ102" s="311"/>
      <c r="OBA102" s="311"/>
      <c r="OBB102" s="311"/>
      <c r="OBC102" s="311"/>
      <c r="OBD102" s="311"/>
      <c r="OBE102" s="311"/>
      <c r="OBF102" s="311"/>
      <c r="OBG102" s="311"/>
      <c r="OBH102" s="311"/>
      <c r="OBI102" s="311"/>
      <c r="OBJ102" s="311"/>
      <c r="OBK102" s="311"/>
      <c r="OBL102" s="311"/>
      <c r="OBM102" s="311"/>
      <c r="OBN102" s="311"/>
      <c r="OBO102" s="311"/>
      <c r="OBP102" s="311"/>
      <c r="OBQ102" s="311"/>
      <c r="OBR102" s="311"/>
      <c r="OBS102" s="311"/>
      <c r="OBT102" s="311"/>
      <c r="OBU102" s="311"/>
      <c r="OBV102" s="311"/>
      <c r="OBW102" s="311"/>
      <c r="OBX102" s="311"/>
      <c r="OBY102" s="311"/>
      <c r="OBZ102" s="311"/>
      <c r="OCA102" s="311"/>
      <c r="OCB102" s="311"/>
      <c r="OCC102" s="311"/>
      <c r="OCD102" s="311"/>
      <c r="OCE102" s="311"/>
      <c r="OCF102" s="311"/>
      <c r="OCG102" s="311"/>
      <c r="OCH102" s="311"/>
      <c r="OCI102" s="311"/>
      <c r="OCJ102" s="311"/>
      <c r="OCK102" s="311"/>
      <c r="OCL102" s="311"/>
      <c r="OCM102" s="311"/>
      <c r="OCN102" s="311"/>
      <c r="OCO102" s="311"/>
      <c r="OCP102" s="311"/>
      <c r="OCQ102" s="311"/>
      <c r="OCR102" s="311"/>
      <c r="OCS102" s="311"/>
      <c r="OCT102" s="311"/>
      <c r="OCU102" s="311"/>
      <c r="OCV102" s="311"/>
      <c r="OCW102" s="311"/>
      <c r="OCX102" s="311"/>
      <c r="OCY102" s="311"/>
      <c r="OCZ102" s="311"/>
      <c r="ODA102" s="311"/>
      <c r="ODB102" s="311"/>
      <c r="ODC102" s="311"/>
      <c r="ODD102" s="311"/>
      <c r="ODE102" s="311"/>
      <c r="ODF102" s="311"/>
      <c r="ODG102" s="311"/>
      <c r="ODH102" s="311"/>
      <c r="ODI102" s="311"/>
      <c r="ODJ102" s="311"/>
      <c r="ODK102" s="311"/>
      <c r="ODL102" s="311"/>
      <c r="ODM102" s="311"/>
      <c r="ODN102" s="311"/>
      <c r="ODO102" s="311"/>
      <c r="ODP102" s="311"/>
      <c r="ODQ102" s="311"/>
      <c r="ODR102" s="311"/>
      <c r="ODS102" s="311"/>
      <c r="ODT102" s="311"/>
      <c r="ODU102" s="311"/>
      <c r="ODV102" s="311"/>
      <c r="ODW102" s="311"/>
      <c r="ODX102" s="311"/>
      <c r="ODY102" s="311"/>
      <c r="ODZ102" s="311"/>
      <c r="OEA102" s="311"/>
      <c r="OEB102" s="311"/>
      <c r="OEC102" s="311"/>
      <c r="OED102" s="311"/>
      <c r="OEE102" s="311"/>
      <c r="OEF102" s="311"/>
      <c r="OEG102" s="311"/>
      <c r="OEH102" s="311"/>
      <c r="OEI102" s="311"/>
      <c r="OEJ102" s="311"/>
      <c r="OEK102" s="311"/>
      <c r="OEL102" s="311"/>
      <c r="OEM102" s="311"/>
      <c r="OEN102" s="311"/>
      <c r="OEO102" s="311"/>
      <c r="OEP102" s="311"/>
      <c r="OEQ102" s="311"/>
      <c r="OER102" s="311"/>
      <c r="OES102" s="311"/>
      <c r="OET102" s="311"/>
      <c r="OEU102" s="311"/>
      <c r="OEV102" s="311"/>
      <c r="OEW102" s="311"/>
      <c r="OEX102" s="311"/>
      <c r="OEY102" s="311"/>
      <c r="OEZ102" s="311"/>
      <c r="OFA102" s="311"/>
      <c r="OFB102" s="311"/>
      <c r="OFC102" s="311"/>
      <c r="OFD102" s="311"/>
      <c r="OFE102" s="311"/>
      <c r="OFF102" s="311"/>
      <c r="OFG102" s="311"/>
      <c r="OFH102" s="311"/>
      <c r="OFI102" s="311"/>
      <c r="OFJ102" s="311"/>
      <c r="OFK102" s="311"/>
      <c r="OFL102" s="311"/>
      <c r="OFM102" s="311"/>
      <c r="OFN102" s="311"/>
      <c r="OFO102" s="311"/>
      <c r="OFP102" s="311"/>
      <c r="OFQ102" s="311"/>
      <c r="OFR102" s="311"/>
      <c r="OFS102" s="311"/>
      <c r="OFT102" s="311"/>
      <c r="OFU102" s="311"/>
      <c r="OFV102" s="311"/>
      <c r="OFW102" s="311"/>
      <c r="OFX102" s="311"/>
      <c r="OFY102" s="311"/>
      <c r="OFZ102" s="311"/>
      <c r="OGA102" s="311"/>
      <c r="OGB102" s="311"/>
      <c r="OGC102" s="311"/>
      <c r="OGD102" s="311"/>
      <c r="OGE102" s="311"/>
      <c r="OGF102" s="311"/>
      <c r="OGG102" s="311"/>
      <c r="OGH102" s="311"/>
      <c r="OGI102" s="311"/>
      <c r="OGJ102" s="311"/>
      <c r="OGK102" s="311"/>
      <c r="OGL102" s="311"/>
      <c r="OGM102" s="311"/>
      <c r="OGN102" s="311"/>
      <c r="OGO102" s="311"/>
      <c r="OGP102" s="311"/>
      <c r="OGQ102" s="311"/>
      <c r="OGR102" s="311"/>
      <c r="OGS102" s="311"/>
      <c r="OGT102" s="311"/>
      <c r="OGU102" s="311"/>
      <c r="OGV102" s="311"/>
      <c r="OGW102" s="311"/>
      <c r="OGX102" s="311"/>
      <c r="OGY102" s="311"/>
      <c r="OGZ102" s="311"/>
      <c r="OHA102" s="311"/>
      <c r="OHB102" s="311"/>
      <c r="OHC102" s="311"/>
      <c r="OHD102" s="311"/>
      <c r="OHE102" s="311"/>
      <c r="OHF102" s="311"/>
      <c r="OHG102" s="311"/>
      <c r="OHH102" s="311"/>
      <c r="OHI102" s="311"/>
      <c r="OHJ102" s="311"/>
      <c r="OHK102" s="311"/>
      <c r="OHL102" s="311"/>
      <c r="OHM102" s="311"/>
      <c r="OHN102" s="311"/>
      <c r="OHO102" s="311"/>
      <c r="OHP102" s="311"/>
      <c r="OHQ102" s="311"/>
      <c r="OHR102" s="311"/>
      <c r="OHS102" s="311"/>
      <c r="OHT102" s="311"/>
      <c r="OHU102" s="311"/>
      <c r="OHV102" s="311"/>
      <c r="OHW102" s="311"/>
      <c r="OHX102" s="311"/>
      <c r="OHY102" s="311"/>
      <c r="OHZ102" s="311"/>
      <c r="OIA102" s="311"/>
      <c r="OIB102" s="311"/>
      <c r="OIC102" s="311"/>
      <c r="OID102" s="311"/>
      <c r="OIE102" s="311"/>
      <c r="OIF102" s="311"/>
      <c r="OIG102" s="311"/>
      <c r="OIH102" s="311"/>
      <c r="OII102" s="311"/>
      <c r="OIJ102" s="311"/>
      <c r="OIK102" s="311"/>
      <c r="OIL102" s="311"/>
      <c r="OIM102" s="311"/>
      <c r="OIN102" s="311"/>
      <c r="OIO102" s="311"/>
      <c r="OIP102" s="311"/>
      <c r="OIQ102" s="311"/>
      <c r="OIR102" s="311"/>
      <c r="OIS102" s="311"/>
      <c r="OIT102" s="311"/>
      <c r="OIU102" s="311"/>
      <c r="OIV102" s="311"/>
      <c r="OIW102" s="311"/>
      <c r="OIX102" s="311"/>
      <c r="OIY102" s="311"/>
      <c r="OIZ102" s="311"/>
      <c r="OJA102" s="311"/>
      <c r="OJB102" s="311"/>
      <c r="OJC102" s="311"/>
      <c r="OJD102" s="311"/>
      <c r="OJE102" s="311"/>
      <c r="OJF102" s="311"/>
      <c r="OJG102" s="311"/>
      <c r="OJH102" s="311"/>
      <c r="OJI102" s="311"/>
      <c r="OJJ102" s="311"/>
      <c r="OJK102" s="311"/>
      <c r="OJL102" s="311"/>
      <c r="OJM102" s="311"/>
      <c r="OJN102" s="311"/>
      <c r="OJO102" s="311"/>
      <c r="OJP102" s="311"/>
      <c r="OJQ102" s="311"/>
      <c r="OJR102" s="311"/>
      <c r="OJS102" s="311"/>
      <c r="OJT102" s="311"/>
      <c r="OJU102" s="311"/>
      <c r="OJV102" s="311"/>
      <c r="OJW102" s="311"/>
      <c r="OJX102" s="311"/>
      <c r="OJY102" s="311"/>
      <c r="OJZ102" s="311"/>
      <c r="OKA102" s="311"/>
      <c r="OKB102" s="311"/>
      <c r="OKC102" s="311"/>
      <c r="OKD102" s="311"/>
      <c r="OKE102" s="311"/>
      <c r="OKF102" s="311"/>
      <c r="OKG102" s="311"/>
      <c r="OKH102" s="311"/>
      <c r="OKI102" s="311"/>
      <c r="OKJ102" s="311"/>
      <c r="OKK102" s="311"/>
      <c r="OKL102" s="311"/>
      <c r="OKM102" s="311"/>
      <c r="OKN102" s="311"/>
      <c r="OKO102" s="311"/>
      <c r="OKP102" s="311"/>
      <c r="OKQ102" s="311"/>
      <c r="OKR102" s="311"/>
      <c r="OKS102" s="311"/>
      <c r="OKT102" s="311"/>
      <c r="OKU102" s="311"/>
      <c r="OKV102" s="311"/>
      <c r="OKW102" s="311"/>
      <c r="OKX102" s="311"/>
      <c r="OKY102" s="311"/>
      <c r="OKZ102" s="311"/>
      <c r="OLA102" s="311"/>
      <c r="OLB102" s="311"/>
      <c r="OLC102" s="311"/>
      <c r="OLD102" s="311"/>
      <c r="OLE102" s="311"/>
      <c r="OLF102" s="311"/>
      <c r="OLG102" s="311"/>
      <c r="OLH102" s="311"/>
      <c r="OLI102" s="311"/>
      <c r="OLJ102" s="311"/>
      <c r="OLK102" s="311"/>
      <c r="OLL102" s="311"/>
      <c r="OLM102" s="311"/>
      <c r="OLN102" s="311"/>
      <c r="OLO102" s="311"/>
      <c r="OLP102" s="311"/>
      <c r="OLQ102" s="311"/>
      <c r="OLR102" s="311"/>
      <c r="OLS102" s="311"/>
      <c r="OLT102" s="311"/>
      <c r="OLU102" s="311"/>
      <c r="OLV102" s="311"/>
      <c r="OLW102" s="311"/>
      <c r="OLX102" s="311"/>
      <c r="OLY102" s="311"/>
      <c r="OLZ102" s="311"/>
      <c r="OMA102" s="311"/>
      <c r="OMB102" s="311"/>
      <c r="OMC102" s="311"/>
      <c r="OMD102" s="311"/>
      <c r="OME102" s="311"/>
      <c r="OMF102" s="311"/>
      <c r="OMG102" s="311"/>
      <c r="OMH102" s="311"/>
      <c r="OMI102" s="311"/>
      <c r="OMJ102" s="311"/>
      <c r="OMK102" s="311"/>
      <c r="OML102" s="311"/>
      <c r="OMM102" s="311"/>
      <c r="OMN102" s="311"/>
      <c r="OMO102" s="311"/>
      <c r="OMP102" s="311"/>
      <c r="OMQ102" s="311"/>
      <c r="OMR102" s="311"/>
      <c r="OMS102" s="311"/>
      <c r="OMT102" s="311"/>
      <c r="OMU102" s="311"/>
      <c r="OMV102" s="311"/>
      <c r="OMW102" s="311"/>
      <c r="OMX102" s="311"/>
      <c r="OMY102" s="311"/>
      <c r="OMZ102" s="311"/>
      <c r="ONA102" s="311"/>
      <c r="ONB102" s="311"/>
      <c r="ONC102" s="311"/>
      <c r="OND102" s="311"/>
      <c r="ONE102" s="311"/>
      <c r="ONF102" s="311"/>
      <c r="ONG102" s="311"/>
      <c r="ONH102" s="311"/>
      <c r="ONI102" s="311"/>
      <c r="ONJ102" s="311"/>
      <c r="ONK102" s="311"/>
      <c r="ONL102" s="311"/>
      <c r="ONM102" s="311"/>
      <c r="ONN102" s="311"/>
      <c r="ONO102" s="311"/>
      <c r="ONP102" s="311"/>
      <c r="ONQ102" s="311"/>
      <c r="ONR102" s="311"/>
      <c r="ONS102" s="311"/>
      <c r="ONT102" s="311"/>
      <c r="ONU102" s="311"/>
      <c r="ONV102" s="311"/>
      <c r="ONW102" s="311"/>
      <c r="ONX102" s="311"/>
      <c r="ONY102" s="311"/>
      <c r="ONZ102" s="311"/>
      <c r="OOA102" s="311"/>
      <c r="OOB102" s="311"/>
      <c r="OOC102" s="311"/>
      <c r="OOD102" s="311"/>
      <c r="OOE102" s="311"/>
      <c r="OOF102" s="311"/>
      <c r="OOG102" s="311"/>
      <c r="OOH102" s="311"/>
      <c r="OOI102" s="311"/>
      <c r="OOJ102" s="311"/>
      <c r="OOK102" s="311"/>
      <c r="OOL102" s="311"/>
      <c r="OOM102" s="311"/>
      <c r="OON102" s="311"/>
      <c r="OOO102" s="311"/>
      <c r="OOP102" s="311"/>
      <c r="OOQ102" s="311"/>
      <c r="OOR102" s="311"/>
      <c r="OOS102" s="311"/>
      <c r="OOT102" s="311"/>
      <c r="OOU102" s="311"/>
      <c r="OOV102" s="311"/>
      <c r="OOW102" s="311"/>
      <c r="OOX102" s="311"/>
      <c r="OOY102" s="311"/>
      <c r="OOZ102" s="311"/>
      <c r="OPA102" s="311"/>
      <c r="OPB102" s="311"/>
      <c r="OPC102" s="311"/>
      <c r="OPD102" s="311"/>
      <c r="OPE102" s="311"/>
      <c r="OPF102" s="311"/>
      <c r="OPG102" s="311"/>
      <c r="OPH102" s="311"/>
      <c r="OPI102" s="311"/>
      <c r="OPJ102" s="311"/>
      <c r="OPK102" s="311"/>
      <c r="OPL102" s="311"/>
      <c r="OPM102" s="311"/>
      <c r="OPN102" s="311"/>
      <c r="OPO102" s="311"/>
      <c r="OPP102" s="311"/>
      <c r="OPQ102" s="311"/>
      <c r="OPR102" s="311"/>
      <c r="OPS102" s="311"/>
      <c r="OPT102" s="311"/>
      <c r="OPU102" s="311"/>
      <c r="OPV102" s="311"/>
      <c r="OPW102" s="311"/>
      <c r="OPX102" s="311"/>
      <c r="OPY102" s="311"/>
      <c r="OPZ102" s="311"/>
      <c r="OQA102" s="311"/>
      <c r="OQB102" s="311"/>
      <c r="OQC102" s="311"/>
      <c r="OQD102" s="311"/>
      <c r="OQE102" s="311"/>
      <c r="OQF102" s="311"/>
      <c r="OQG102" s="311"/>
      <c r="OQH102" s="311"/>
      <c r="OQI102" s="311"/>
      <c r="OQJ102" s="311"/>
      <c r="OQK102" s="311"/>
      <c r="OQL102" s="311"/>
      <c r="OQM102" s="311"/>
      <c r="OQN102" s="311"/>
      <c r="OQO102" s="311"/>
      <c r="OQP102" s="311"/>
      <c r="OQQ102" s="311"/>
      <c r="OQR102" s="311"/>
      <c r="OQS102" s="311"/>
      <c r="OQT102" s="311"/>
      <c r="OQU102" s="311"/>
      <c r="OQV102" s="311"/>
      <c r="OQW102" s="311"/>
      <c r="OQX102" s="311"/>
      <c r="OQY102" s="311"/>
      <c r="OQZ102" s="311"/>
      <c r="ORA102" s="311"/>
      <c r="ORB102" s="311"/>
      <c r="ORC102" s="311"/>
      <c r="ORD102" s="311"/>
      <c r="ORE102" s="311"/>
      <c r="ORF102" s="311"/>
      <c r="ORG102" s="311"/>
      <c r="ORH102" s="311"/>
      <c r="ORI102" s="311"/>
      <c r="ORJ102" s="311"/>
      <c r="ORK102" s="311"/>
      <c r="ORL102" s="311"/>
      <c r="ORM102" s="311"/>
      <c r="ORN102" s="311"/>
      <c r="ORO102" s="311"/>
      <c r="ORP102" s="311"/>
      <c r="ORQ102" s="311"/>
      <c r="ORR102" s="311"/>
      <c r="ORS102" s="311"/>
      <c r="ORT102" s="311"/>
      <c r="ORU102" s="311"/>
      <c r="ORV102" s="311"/>
      <c r="ORW102" s="311"/>
      <c r="ORX102" s="311"/>
      <c r="ORY102" s="311"/>
      <c r="ORZ102" s="311"/>
      <c r="OSA102" s="311"/>
      <c r="OSB102" s="311"/>
      <c r="OSC102" s="311"/>
      <c r="OSD102" s="311"/>
      <c r="OSE102" s="311"/>
      <c r="OSF102" s="311"/>
      <c r="OSG102" s="311"/>
      <c r="OSH102" s="311"/>
      <c r="OSI102" s="311"/>
      <c r="OSJ102" s="311"/>
      <c r="OSK102" s="311"/>
      <c r="OSL102" s="311"/>
      <c r="OSM102" s="311"/>
      <c r="OSN102" s="311"/>
      <c r="OSO102" s="311"/>
      <c r="OSP102" s="311"/>
      <c r="OSQ102" s="311"/>
      <c r="OSR102" s="311"/>
      <c r="OSS102" s="311"/>
      <c r="OST102" s="311"/>
      <c r="OSU102" s="311"/>
      <c r="OSV102" s="311"/>
      <c r="OSW102" s="311"/>
      <c r="OSX102" s="311"/>
      <c r="OSY102" s="311"/>
      <c r="OSZ102" s="311"/>
      <c r="OTA102" s="311"/>
      <c r="OTB102" s="311"/>
      <c r="OTC102" s="311"/>
      <c r="OTD102" s="311"/>
      <c r="OTE102" s="311"/>
      <c r="OTF102" s="311"/>
      <c r="OTG102" s="311"/>
      <c r="OTH102" s="311"/>
      <c r="OTI102" s="311"/>
      <c r="OTJ102" s="311"/>
      <c r="OTK102" s="311"/>
      <c r="OTL102" s="311"/>
      <c r="OTM102" s="311"/>
      <c r="OTN102" s="311"/>
      <c r="OTO102" s="311"/>
      <c r="OTP102" s="311"/>
      <c r="OTQ102" s="311"/>
      <c r="OTR102" s="311"/>
      <c r="OTS102" s="311"/>
      <c r="OTT102" s="311"/>
      <c r="OTU102" s="311"/>
      <c r="OTV102" s="311"/>
      <c r="OTW102" s="311"/>
      <c r="OTX102" s="311"/>
      <c r="OTY102" s="311"/>
      <c r="OTZ102" s="311"/>
      <c r="OUA102" s="311"/>
      <c r="OUB102" s="311"/>
      <c r="OUC102" s="311"/>
      <c r="OUD102" s="311"/>
      <c r="OUE102" s="311"/>
      <c r="OUF102" s="311"/>
      <c r="OUG102" s="311"/>
      <c r="OUH102" s="311"/>
      <c r="OUI102" s="311"/>
      <c r="OUJ102" s="311"/>
      <c r="OUK102" s="311"/>
      <c r="OUL102" s="311"/>
      <c r="OUM102" s="311"/>
      <c r="OUN102" s="311"/>
      <c r="OUO102" s="311"/>
      <c r="OUP102" s="311"/>
      <c r="OUQ102" s="311"/>
      <c r="OUR102" s="311"/>
      <c r="OUS102" s="311"/>
      <c r="OUT102" s="311"/>
      <c r="OUU102" s="311"/>
      <c r="OUV102" s="311"/>
      <c r="OUW102" s="311"/>
      <c r="OUX102" s="311"/>
      <c r="OUY102" s="311"/>
      <c r="OUZ102" s="311"/>
      <c r="OVA102" s="311"/>
      <c r="OVB102" s="311"/>
      <c r="OVC102" s="311"/>
      <c r="OVD102" s="311"/>
      <c r="OVE102" s="311"/>
      <c r="OVF102" s="311"/>
      <c r="OVG102" s="311"/>
      <c r="OVH102" s="311"/>
      <c r="OVI102" s="311"/>
      <c r="OVJ102" s="311"/>
      <c r="OVK102" s="311"/>
      <c r="OVL102" s="311"/>
      <c r="OVM102" s="311"/>
      <c r="OVN102" s="311"/>
      <c r="OVO102" s="311"/>
      <c r="OVP102" s="311"/>
      <c r="OVQ102" s="311"/>
      <c r="OVR102" s="311"/>
      <c r="OVS102" s="311"/>
      <c r="OVT102" s="311"/>
      <c r="OVU102" s="311"/>
      <c r="OVV102" s="311"/>
      <c r="OVW102" s="311"/>
      <c r="OVX102" s="311"/>
      <c r="OVY102" s="311"/>
      <c r="OVZ102" s="311"/>
      <c r="OWA102" s="311"/>
      <c r="OWB102" s="311"/>
      <c r="OWC102" s="311"/>
      <c r="OWD102" s="311"/>
      <c r="OWE102" s="311"/>
      <c r="OWF102" s="311"/>
      <c r="OWG102" s="311"/>
      <c r="OWH102" s="311"/>
      <c r="OWI102" s="311"/>
      <c r="OWJ102" s="311"/>
      <c r="OWK102" s="311"/>
      <c r="OWL102" s="311"/>
      <c r="OWM102" s="311"/>
      <c r="OWN102" s="311"/>
      <c r="OWO102" s="311"/>
      <c r="OWP102" s="311"/>
      <c r="OWQ102" s="311"/>
      <c r="OWR102" s="311"/>
      <c r="OWS102" s="311"/>
      <c r="OWT102" s="311"/>
      <c r="OWU102" s="311"/>
      <c r="OWV102" s="311"/>
      <c r="OWW102" s="311"/>
      <c r="OWX102" s="311"/>
      <c r="OWY102" s="311"/>
      <c r="OWZ102" s="311"/>
      <c r="OXA102" s="311"/>
      <c r="OXB102" s="311"/>
      <c r="OXC102" s="311"/>
      <c r="OXD102" s="311"/>
      <c r="OXE102" s="311"/>
      <c r="OXF102" s="311"/>
      <c r="OXG102" s="311"/>
      <c r="OXH102" s="311"/>
      <c r="OXI102" s="311"/>
      <c r="OXJ102" s="311"/>
      <c r="OXK102" s="311"/>
      <c r="OXL102" s="311"/>
      <c r="OXM102" s="311"/>
      <c r="OXN102" s="311"/>
      <c r="OXO102" s="311"/>
      <c r="OXP102" s="311"/>
      <c r="OXQ102" s="311"/>
      <c r="OXR102" s="311"/>
      <c r="OXS102" s="311"/>
      <c r="OXT102" s="311"/>
      <c r="OXU102" s="311"/>
      <c r="OXV102" s="311"/>
      <c r="OXW102" s="311"/>
      <c r="OXX102" s="311"/>
      <c r="OXY102" s="311"/>
      <c r="OXZ102" s="311"/>
      <c r="OYA102" s="311"/>
      <c r="OYB102" s="311"/>
      <c r="OYC102" s="311"/>
      <c r="OYD102" s="311"/>
      <c r="OYE102" s="311"/>
      <c r="OYF102" s="311"/>
      <c r="OYG102" s="311"/>
      <c r="OYH102" s="311"/>
      <c r="OYI102" s="311"/>
      <c r="OYJ102" s="311"/>
      <c r="OYK102" s="311"/>
      <c r="OYL102" s="311"/>
      <c r="OYM102" s="311"/>
      <c r="OYN102" s="311"/>
      <c r="OYO102" s="311"/>
      <c r="OYP102" s="311"/>
      <c r="OYQ102" s="311"/>
      <c r="OYR102" s="311"/>
      <c r="OYS102" s="311"/>
      <c r="OYT102" s="311"/>
      <c r="OYU102" s="311"/>
      <c r="OYV102" s="311"/>
      <c r="OYW102" s="311"/>
      <c r="OYX102" s="311"/>
      <c r="OYY102" s="311"/>
      <c r="OYZ102" s="311"/>
      <c r="OZA102" s="311"/>
      <c r="OZB102" s="311"/>
      <c r="OZC102" s="311"/>
      <c r="OZD102" s="311"/>
      <c r="OZE102" s="311"/>
      <c r="OZF102" s="311"/>
      <c r="OZG102" s="311"/>
      <c r="OZH102" s="311"/>
      <c r="OZI102" s="311"/>
      <c r="OZJ102" s="311"/>
      <c r="OZK102" s="311"/>
      <c r="OZL102" s="311"/>
      <c r="OZM102" s="311"/>
      <c r="OZN102" s="311"/>
      <c r="OZO102" s="311"/>
      <c r="OZP102" s="311"/>
      <c r="OZQ102" s="311"/>
      <c r="OZR102" s="311"/>
      <c r="OZS102" s="311"/>
      <c r="OZT102" s="311"/>
      <c r="OZU102" s="311"/>
      <c r="OZV102" s="311"/>
      <c r="OZW102" s="311"/>
      <c r="OZX102" s="311"/>
      <c r="OZY102" s="311"/>
      <c r="OZZ102" s="311"/>
      <c r="PAA102" s="311"/>
      <c r="PAB102" s="311"/>
      <c r="PAC102" s="311"/>
      <c r="PAD102" s="311"/>
      <c r="PAE102" s="311"/>
      <c r="PAF102" s="311"/>
      <c r="PAG102" s="311"/>
      <c r="PAH102" s="311"/>
      <c r="PAI102" s="311"/>
      <c r="PAJ102" s="311"/>
      <c r="PAK102" s="311"/>
      <c r="PAL102" s="311"/>
      <c r="PAM102" s="311"/>
      <c r="PAN102" s="311"/>
      <c r="PAO102" s="311"/>
      <c r="PAP102" s="311"/>
      <c r="PAQ102" s="311"/>
      <c r="PAR102" s="311"/>
      <c r="PAS102" s="311"/>
      <c r="PAT102" s="311"/>
      <c r="PAU102" s="311"/>
      <c r="PAV102" s="311"/>
      <c r="PAW102" s="311"/>
      <c r="PAX102" s="311"/>
      <c r="PAY102" s="311"/>
      <c r="PAZ102" s="311"/>
      <c r="PBA102" s="311"/>
      <c r="PBB102" s="311"/>
      <c r="PBC102" s="311"/>
      <c r="PBD102" s="311"/>
      <c r="PBE102" s="311"/>
      <c r="PBF102" s="311"/>
      <c r="PBG102" s="311"/>
      <c r="PBH102" s="311"/>
      <c r="PBI102" s="311"/>
      <c r="PBJ102" s="311"/>
      <c r="PBK102" s="311"/>
      <c r="PBL102" s="311"/>
      <c r="PBM102" s="311"/>
      <c r="PBN102" s="311"/>
      <c r="PBO102" s="311"/>
      <c r="PBP102" s="311"/>
      <c r="PBQ102" s="311"/>
      <c r="PBR102" s="311"/>
      <c r="PBS102" s="311"/>
      <c r="PBT102" s="311"/>
      <c r="PBU102" s="311"/>
      <c r="PBV102" s="311"/>
      <c r="PBW102" s="311"/>
      <c r="PBX102" s="311"/>
      <c r="PBY102" s="311"/>
      <c r="PBZ102" s="311"/>
      <c r="PCA102" s="311"/>
      <c r="PCB102" s="311"/>
      <c r="PCC102" s="311"/>
      <c r="PCD102" s="311"/>
      <c r="PCE102" s="311"/>
      <c r="PCF102" s="311"/>
      <c r="PCG102" s="311"/>
      <c r="PCH102" s="311"/>
      <c r="PCI102" s="311"/>
      <c r="PCJ102" s="311"/>
      <c r="PCK102" s="311"/>
      <c r="PCL102" s="311"/>
      <c r="PCM102" s="311"/>
      <c r="PCN102" s="311"/>
      <c r="PCO102" s="311"/>
      <c r="PCP102" s="311"/>
      <c r="PCQ102" s="311"/>
      <c r="PCR102" s="311"/>
      <c r="PCS102" s="311"/>
      <c r="PCT102" s="311"/>
      <c r="PCU102" s="311"/>
      <c r="PCV102" s="311"/>
      <c r="PCW102" s="311"/>
      <c r="PCX102" s="311"/>
      <c r="PCY102" s="311"/>
      <c r="PCZ102" s="311"/>
      <c r="PDA102" s="311"/>
      <c r="PDB102" s="311"/>
      <c r="PDC102" s="311"/>
      <c r="PDD102" s="311"/>
      <c r="PDE102" s="311"/>
      <c r="PDF102" s="311"/>
      <c r="PDG102" s="311"/>
      <c r="PDH102" s="311"/>
      <c r="PDI102" s="311"/>
      <c r="PDJ102" s="311"/>
      <c r="PDK102" s="311"/>
      <c r="PDL102" s="311"/>
      <c r="PDM102" s="311"/>
      <c r="PDN102" s="311"/>
      <c r="PDO102" s="311"/>
      <c r="PDP102" s="311"/>
      <c r="PDQ102" s="311"/>
      <c r="PDR102" s="311"/>
      <c r="PDS102" s="311"/>
      <c r="PDT102" s="311"/>
      <c r="PDU102" s="311"/>
      <c r="PDV102" s="311"/>
      <c r="PDW102" s="311"/>
      <c r="PDX102" s="311"/>
      <c r="PDY102" s="311"/>
      <c r="PDZ102" s="311"/>
      <c r="PEA102" s="311"/>
      <c r="PEB102" s="311"/>
      <c r="PEC102" s="311"/>
      <c r="PED102" s="311"/>
      <c r="PEE102" s="311"/>
      <c r="PEF102" s="311"/>
      <c r="PEG102" s="311"/>
      <c r="PEH102" s="311"/>
      <c r="PEI102" s="311"/>
      <c r="PEJ102" s="311"/>
      <c r="PEK102" s="311"/>
      <c r="PEL102" s="311"/>
      <c r="PEM102" s="311"/>
      <c r="PEN102" s="311"/>
      <c r="PEO102" s="311"/>
      <c r="PEP102" s="311"/>
      <c r="PEQ102" s="311"/>
      <c r="PER102" s="311"/>
      <c r="PES102" s="311"/>
      <c r="PET102" s="311"/>
      <c r="PEU102" s="311"/>
      <c r="PEV102" s="311"/>
      <c r="PEW102" s="311"/>
      <c r="PEX102" s="311"/>
      <c r="PEY102" s="311"/>
      <c r="PEZ102" s="311"/>
      <c r="PFA102" s="311"/>
      <c r="PFB102" s="311"/>
      <c r="PFC102" s="311"/>
      <c r="PFD102" s="311"/>
      <c r="PFE102" s="311"/>
      <c r="PFF102" s="311"/>
      <c r="PFG102" s="311"/>
      <c r="PFH102" s="311"/>
      <c r="PFI102" s="311"/>
      <c r="PFJ102" s="311"/>
      <c r="PFK102" s="311"/>
      <c r="PFL102" s="311"/>
      <c r="PFM102" s="311"/>
      <c r="PFN102" s="311"/>
      <c r="PFO102" s="311"/>
      <c r="PFP102" s="311"/>
      <c r="PFQ102" s="311"/>
      <c r="PFR102" s="311"/>
      <c r="PFS102" s="311"/>
      <c r="PFT102" s="311"/>
      <c r="PFU102" s="311"/>
      <c r="PFV102" s="311"/>
      <c r="PFW102" s="311"/>
      <c r="PFX102" s="311"/>
      <c r="PFY102" s="311"/>
      <c r="PFZ102" s="311"/>
      <c r="PGA102" s="311"/>
      <c r="PGB102" s="311"/>
      <c r="PGC102" s="311"/>
      <c r="PGD102" s="311"/>
      <c r="PGE102" s="311"/>
      <c r="PGF102" s="311"/>
      <c r="PGG102" s="311"/>
      <c r="PGH102" s="311"/>
      <c r="PGI102" s="311"/>
      <c r="PGJ102" s="311"/>
      <c r="PGK102" s="311"/>
      <c r="PGL102" s="311"/>
      <c r="PGM102" s="311"/>
      <c r="PGN102" s="311"/>
      <c r="PGO102" s="311"/>
      <c r="PGP102" s="311"/>
      <c r="PGQ102" s="311"/>
      <c r="PGR102" s="311"/>
      <c r="PGS102" s="311"/>
      <c r="PGT102" s="311"/>
      <c r="PGU102" s="311"/>
      <c r="PGV102" s="311"/>
      <c r="PGW102" s="311"/>
      <c r="PGX102" s="311"/>
      <c r="PGY102" s="311"/>
      <c r="PGZ102" s="311"/>
      <c r="PHA102" s="311"/>
      <c r="PHB102" s="311"/>
      <c r="PHC102" s="311"/>
      <c r="PHD102" s="311"/>
      <c r="PHE102" s="311"/>
      <c r="PHF102" s="311"/>
      <c r="PHG102" s="311"/>
      <c r="PHH102" s="311"/>
      <c r="PHI102" s="311"/>
      <c r="PHJ102" s="311"/>
      <c r="PHK102" s="311"/>
      <c r="PHL102" s="311"/>
      <c r="PHM102" s="311"/>
      <c r="PHN102" s="311"/>
      <c r="PHO102" s="311"/>
      <c r="PHP102" s="311"/>
      <c r="PHQ102" s="311"/>
      <c r="PHR102" s="311"/>
      <c r="PHS102" s="311"/>
      <c r="PHT102" s="311"/>
      <c r="PHU102" s="311"/>
      <c r="PHV102" s="311"/>
      <c r="PHW102" s="311"/>
      <c r="PHX102" s="311"/>
      <c r="PHY102" s="311"/>
      <c r="PHZ102" s="311"/>
      <c r="PIA102" s="311"/>
      <c r="PIB102" s="311"/>
      <c r="PIC102" s="311"/>
      <c r="PID102" s="311"/>
      <c r="PIE102" s="311"/>
      <c r="PIF102" s="311"/>
      <c r="PIG102" s="311"/>
      <c r="PIH102" s="311"/>
      <c r="PII102" s="311"/>
      <c r="PIJ102" s="311"/>
      <c r="PIK102" s="311"/>
      <c r="PIL102" s="311"/>
      <c r="PIM102" s="311"/>
      <c r="PIN102" s="311"/>
      <c r="PIO102" s="311"/>
      <c r="PIP102" s="311"/>
      <c r="PIQ102" s="311"/>
      <c r="PIR102" s="311"/>
      <c r="PIS102" s="311"/>
      <c r="PIT102" s="311"/>
      <c r="PIU102" s="311"/>
      <c r="PIV102" s="311"/>
      <c r="PIW102" s="311"/>
      <c r="PIX102" s="311"/>
      <c r="PIY102" s="311"/>
      <c r="PIZ102" s="311"/>
      <c r="PJA102" s="311"/>
      <c r="PJB102" s="311"/>
      <c r="PJC102" s="311"/>
      <c r="PJD102" s="311"/>
      <c r="PJE102" s="311"/>
      <c r="PJF102" s="311"/>
      <c r="PJG102" s="311"/>
      <c r="PJH102" s="311"/>
      <c r="PJI102" s="311"/>
      <c r="PJJ102" s="311"/>
      <c r="PJK102" s="311"/>
      <c r="PJL102" s="311"/>
      <c r="PJM102" s="311"/>
      <c r="PJN102" s="311"/>
      <c r="PJO102" s="311"/>
      <c r="PJP102" s="311"/>
      <c r="PJQ102" s="311"/>
      <c r="PJR102" s="311"/>
      <c r="PJS102" s="311"/>
      <c r="PJT102" s="311"/>
      <c r="PJU102" s="311"/>
      <c r="PJV102" s="311"/>
      <c r="PJW102" s="311"/>
      <c r="PJX102" s="311"/>
      <c r="PJY102" s="311"/>
      <c r="PJZ102" s="311"/>
      <c r="PKA102" s="311"/>
      <c r="PKB102" s="311"/>
      <c r="PKC102" s="311"/>
      <c r="PKD102" s="311"/>
      <c r="PKE102" s="311"/>
      <c r="PKF102" s="311"/>
      <c r="PKG102" s="311"/>
      <c r="PKH102" s="311"/>
      <c r="PKI102" s="311"/>
      <c r="PKJ102" s="311"/>
      <c r="PKK102" s="311"/>
      <c r="PKL102" s="311"/>
      <c r="PKM102" s="311"/>
      <c r="PKN102" s="311"/>
      <c r="PKO102" s="311"/>
      <c r="PKP102" s="311"/>
      <c r="PKQ102" s="311"/>
      <c r="PKR102" s="311"/>
      <c r="PKS102" s="311"/>
      <c r="PKT102" s="311"/>
      <c r="PKU102" s="311"/>
      <c r="PKV102" s="311"/>
      <c r="PKW102" s="311"/>
      <c r="PKX102" s="311"/>
      <c r="PKY102" s="311"/>
      <c r="PKZ102" s="311"/>
      <c r="PLA102" s="311"/>
      <c r="PLB102" s="311"/>
      <c r="PLC102" s="311"/>
      <c r="PLD102" s="311"/>
      <c r="PLE102" s="311"/>
      <c r="PLF102" s="311"/>
      <c r="PLG102" s="311"/>
      <c r="PLH102" s="311"/>
      <c r="PLI102" s="311"/>
      <c r="PLJ102" s="311"/>
      <c r="PLK102" s="311"/>
      <c r="PLL102" s="311"/>
      <c r="PLM102" s="311"/>
      <c r="PLN102" s="311"/>
      <c r="PLO102" s="311"/>
      <c r="PLP102" s="311"/>
      <c r="PLQ102" s="311"/>
      <c r="PLR102" s="311"/>
      <c r="PLS102" s="311"/>
      <c r="PLT102" s="311"/>
      <c r="PLU102" s="311"/>
      <c r="PLV102" s="311"/>
      <c r="PLW102" s="311"/>
      <c r="PLX102" s="311"/>
      <c r="PLY102" s="311"/>
      <c r="PLZ102" s="311"/>
      <c r="PMA102" s="311"/>
      <c r="PMB102" s="311"/>
      <c r="PMC102" s="311"/>
      <c r="PMD102" s="311"/>
      <c r="PME102" s="311"/>
      <c r="PMF102" s="311"/>
      <c r="PMG102" s="311"/>
      <c r="PMH102" s="311"/>
      <c r="PMI102" s="311"/>
      <c r="PMJ102" s="311"/>
      <c r="PMK102" s="311"/>
      <c r="PML102" s="311"/>
      <c r="PMM102" s="311"/>
      <c r="PMN102" s="311"/>
      <c r="PMO102" s="311"/>
      <c r="PMP102" s="311"/>
      <c r="PMQ102" s="311"/>
      <c r="PMR102" s="311"/>
      <c r="PMS102" s="311"/>
      <c r="PMT102" s="311"/>
      <c r="PMU102" s="311"/>
      <c r="PMV102" s="311"/>
      <c r="PMW102" s="311"/>
      <c r="PMX102" s="311"/>
      <c r="PMY102" s="311"/>
      <c r="PMZ102" s="311"/>
      <c r="PNA102" s="311"/>
      <c r="PNB102" s="311"/>
      <c r="PNC102" s="311"/>
      <c r="PND102" s="311"/>
      <c r="PNE102" s="311"/>
      <c r="PNF102" s="311"/>
      <c r="PNG102" s="311"/>
      <c r="PNH102" s="311"/>
      <c r="PNI102" s="311"/>
      <c r="PNJ102" s="311"/>
      <c r="PNK102" s="311"/>
      <c r="PNL102" s="311"/>
      <c r="PNM102" s="311"/>
      <c r="PNN102" s="311"/>
      <c r="PNO102" s="311"/>
      <c r="PNP102" s="311"/>
      <c r="PNQ102" s="311"/>
      <c r="PNR102" s="311"/>
      <c r="PNS102" s="311"/>
      <c r="PNT102" s="311"/>
      <c r="PNU102" s="311"/>
      <c r="PNV102" s="311"/>
      <c r="PNW102" s="311"/>
      <c r="PNX102" s="311"/>
      <c r="PNY102" s="311"/>
      <c r="PNZ102" s="311"/>
      <c r="POA102" s="311"/>
      <c r="POB102" s="311"/>
      <c r="POC102" s="311"/>
      <c r="POD102" s="311"/>
      <c r="POE102" s="311"/>
      <c r="POF102" s="311"/>
      <c r="POG102" s="311"/>
      <c r="POH102" s="311"/>
      <c r="POI102" s="311"/>
      <c r="POJ102" s="311"/>
      <c r="POK102" s="311"/>
      <c r="POL102" s="311"/>
      <c r="POM102" s="311"/>
      <c r="PON102" s="311"/>
      <c r="POO102" s="311"/>
      <c r="POP102" s="311"/>
      <c r="POQ102" s="311"/>
      <c r="POR102" s="311"/>
      <c r="POS102" s="311"/>
      <c r="POT102" s="311"/>
      <c r="POU102" s="311"/>
      <c r="POV102" s="311"/>
      <c r="POW102" s="311"/>
      <c r="POX102" s="311"/>
      <c r="POY102" s="311"/>
      <c r="POZ102" s="311"/>
      <c r="PPA102" s="311"/>
      <c r="PPB102" s="311"/>
      <c r="PPC102" s="311"/>
      <c r="PPD102" s="311"/>
      <c r="PPE102" s="311"/>
      <c r="PPF102" s="311"/>
      <c r="PPG102" s="311"/>
      <c r="PPH102" s="311"/>
      <c r="PPI102" s="311"/>
      <c r="PPJ102" s="311"/>
      <c r="PPK102" s="311"/>
      <c r="PPL102" s="311"/>
      <c r="PPM102" s="311"/>
      <c r="PPN102" s="311"/>
      <c r="PPO102" s="311"/>
      <c r="PPP102" s="311"/>
      <c r="PPQ102" s="311"/>
      <c r="PPR102" s="311"/>
      <c r="PPS102" s="311"/>
      <c r="PPT102" s="311"/>
      <c r="PPU102" s="311"/>
      <c r="PPV102" s="311"/>
      <c r="PPW102" s="311"/>
      <c r="PPX102" s="311"/>
      <c r="PPY102" s="311"/>
      <c r="PPZ102" s="311"/>
      <c r="PQA102" s="311"/>
      <c r="PQB102" s="311"/>
      <c r="PQC102" s="311"/>
      <c r="PQD102" s="311"/>
      <c r="PQE102" s="311"/>
      <c r="PQF102" s="311"/>
      <c r="PQG102" s="311"/>
      <c r="PQH102" s="311"/>
      <c r="PQI102" s="311"/>
      <c r="PQJ102" s="311"/>
      <c r="PQK102" s="311"/>
      <c r="PQL102" s="311"/>
      <c r="PQM102" s="311"/>
      <c r="PQN102" s="311"/>
      <c r="PQO102" s="311"/>
      <c r="PQP102" s="311"/>
      <c r="PQQ102" s="311"/>
      <c r="PQR102" s="311"/>
      <c r="PQS102" s="311"/>
      <c r="PQT102" s="311"/>
      <c r="PQU102" s="311"/>
      <c r="PQV102" s="311"/>
      <c r="PQW102" s="311"/>
      <c r="PQX102" s="311"/>
      <c r="PQY102" s="311"/>
      <c r="PQZ102" s="311"/>
      <c r="PRA102" s="311"/>
      <c r="PRB102" s="311"/>
      <c r="PRC102" s="311"/>
      <c r="PRD102" s="311"/>
      <c r="PRE102" s="311"/>
      <c r="PRF102" s="311"/>
      <c r="PRG102" s="311"/>
      <c r="PRH102" s="311"/>
      <c r="PRI102" s="311"/>
      <c r="PRJ102" s="311"/>
      <c r="PRK102" s="311"/>
      <c r="PRL102" s="311"/>
      <c r="PRM102" s="311"/>
      <c r="PRN102" s="311"/>
      <c r="PRO102" s="311"/>
      <c r="PRP102" s="311"/>
      <c r="PRQ102" s="311"/>
      <c r="PRR102" s="311"/>
      <c r="PRS102" s="311"/>
      <c r="PRT102" s="311"/>
      <c r="PRU102" s="311"/>
      <c r="PRV102" s="311"/>
      <c r="PRW102" s="311"/>
      <c r="PRX102" s="311"/>
      <c r="PRY102" s="311"/>
      <c r="PRZ102" s="311"/>
      <c r="PSA102" s="311"/>
      <c r="PSB102" s="311"/>
      <c r="PSC102" s="311"/>
      <c r="PSD102" s="311"/>
      <c r="PSE102" s="311"/>
      <c r="PSF102" s="311"/>
      <c r="PSG102" s="311"/>
      <c r="PSH102" s="311"/>
      <c r="PSI102" s="311"/>
      <c r="PSJ102" s="311"/>
      <c r="PSK102" s="311"/>
      <c r="PSL102" s="311"/>
      <c r="PSM102" s="311"/>
      <c r="PSN102" s="311"/>
      <c r="PSO102" s="311"/>
      <c r="PSP102" s="311"/>
      <c r="PSQ102" s="311"/>
      <c r="PSR102" s="311"/>
      <c r="PSS102" s="311"/>
      <c r="PST102" s="311"/>
      <c r="PSU102" s="311"/>
      <c r="PSV102" s="311"/>
      <c r="PSW102" s="311"/>
      <c r="PSX102" s="311"/>
      <c r="PSY102" s="311"/>
      <c r="PSZ102" s="311"/>
      <c r="PTA102" s="311"/>
      <c r="PTB102" s="311"/>
      <c r="PTC102" s="311"/>
      <c r="PTD102" s="311"/>
      <c r="PTE102" s="311"/>
      <c r="PTF102" s="311"/>
      <c r="PTG102" s="311"/>
      <c r="PTH102" s="311"/>
      <c r="PTI102" s="311"/>
      <c r="PTJ102" s="311"/>
      <c r="PTK102" s="311"/>
      <c r="PTL102" s="311"/>
      <c r="PTM102" s="311"/>
      <c r="PTN102" s="311"/>
      <c r="PTO102" s="311"/>
      <c r="PTP102" s="311"/>
      <c r="PTQ102" s="311"/>
      <c r="PTR102" s="311"/>
      <c r="PTS102" s="311"/>
      <c r="PTT102" s="311"/>
      <c r="PTU102" s="311"/>
      <c r="PTV102" s="311"/>
      <c r="PTW102" s="311"/>
      <c r="PTX102" s="311"/>
      <c r="PTY102" s="311"/>
      <c r="PTZ102" s="311"/>
      <c r="PUA102" s="311"/>
      <c r="PUB102" s="311"/>
      <c r="PUC102" s="311"/>
      <c r="PUD102" s="311"/>
      <c r="PUE102" s="311"/>
      <c r="PUF102" s="311"/>
      <c r="PUG102" s="311"/>
      <c r="PUH102" s="311"/>
      <c r="PUI102" s="311"/>
      <c r="PUJ102" s="311"/>
      <c r="PUK102" s="311"/>
      <c r="PUL102" s="311"/>
      <c r="PUM102" s="311"/>
      <c r="PUN102" s="311"/>
      <c r="PUO102" s="311"/>
      <c r="PUP102" s="311"/>
      <c r="PUQ102" s="311"/>
      <c r="PUR102" s="311"/>
      <c r="PUS102" s="311"/>
      <c r="PUT102" s="311"/>
      <c r="PUU102" s="311"/>
      <c r="PUV102" s="311"/>
      <c r="PUW102" s="311"/>
      <c r="PUX102" s="311"/>
      <c r="PUY102" s="311"/>
      <c r="PUZ102" s="311"/>
      <c r="PVA102" s="311"/>
      <c r="PVB102" s="311"/>
      <c r="PVC102" s="311"/>
      <c r="PVD102" s="311"/>
      <c r="PVE102" s="311"/>
      <c r="PVF102" s="311"/>
      <c r="PVG102" s="311"/>
      <c r="PVH102" s="311"/>
      <c r="PVI102" s="311"/>
      <c r="PVJ102" s="311"/>
      <c r="PVK102" s="311"/>
      <c r="PVL102" s="311"/>
      <c r="PVM102" s="311"/>
      <c r="PVN102" s="311"/>
      <c r="PVO102" s="311"/>
      <c r="PVP102" s="311"/>
      <c r="PVQ102" s="311"/>
      <c r="PVR102" s="311"/>
      <c r="PVS102" s="311"/>
      <c r="PVT102" s="311"/>
      <c r="PVU102" s="311"/>
      <c r="PVV102" s="311"/>
      <c r="PVW102" s="311"/>
      <c r="PVX102" s="311"/>
      <c r="PVY102" s="311"/>
      <c r="PVZ102" s="311"/>
      <c r="PWA102" s="311"/>
      <c r="PWB102" s="311"/>
      <c r="PWC102" s="311"/>
      <c r="PWD102" s="311"/>
      <c r="PWE102" s="311"/>
      <c r="PWF102" s="311"/>
      <c r="PWG102" s="311"/>
      <c r="PWH102" s="311"/>
      <c r="PWI102" s="311"/>
      <c r="PWJ102" s="311"/>
      <c r="PWK102" s="311"/>
      <c r="PWL102" s="311"/>
      <c r="PWM102" s="311"/>
      <c r="PWN102" s="311"/>
      <c r="PWO102" s="311"/>
      <c r="PWP102" s="311"/>
      <c r="PWQ102" s="311"/>
      <c r="PWR102" s="311"/>
      <c r="PWS102" s="311"/>
      <c r="PWT102" s="311"/>
      <c r="PWU102" s="311"/>
      <c r="PWV102" s="311"/>
      <c r="PWW102" s="311"/>
      <c r="PWX102" s="311"/>
      <c r="PWY102" s="311"/>
      <c r="PWZ102" s="311"/>
      <c r="PXA102" s="311"/>
      <c r="PXB102" s="311"/>
      <c r="PXC102" s="311"/>
      <c r="PXD102" s="311"/>
      <c r="PXE102" s="311"/>
      <c r="PXF102" s="311"/>
      <c r="PXG102" s="311"/>
      <c r="PXH102" s="311"/>
      <c r="PXI102" s="311"/>
      <c r="PXJ102" s="311"/>
      <c r="PXK102" s="311"/>
      <c r="PXL102" s="311"/>
      <c r="PXM102" s="311"/>
      <c r="PXN102" s="311"/>
      <c r="PXO102" s="311"/>
      <c r="PXP102" s="311"/>
      <c r="PXQ102" s="311"/>
      <c r="PXR102" s="311"/>
      <c r="PXS102" s="311"/>
      <c r="PXT102" s="311"/>
      <c r="PXU102" s="311"/>
      <c r="PXV102" s="311"/>
      <c r="PXW102" s="311"/>
      <c r="PXX102" s="311"/>
      <c r="PXY102" s="311"/>
      <c r="PXZ102" s="311"/>
      <c r="PYA102" s="311"/>
      <c r="PYB102" s="311"/>
      <c r="PYC102" s="311"/>
      <c r="PYD102" s="311"/>
      <c r="PYE102" s="311"/>
      <c r="PYF102" s="311"/>
      <c r="PYG102" s="311"/>
      <c r="PYH102" s="311"/>
      <c r="PYI102" s="311"/>
      <c r="PYJ102" s="311"/>
      <c r="PYK102" s="311"/>
      <c r="PYL102" s="311"/>
      <c r="PYM102" s="311"/>
      <c r="PYN102" s="311"/>
      <c r="PYO102" s="311"/>
      <c r="PYP102" s="311"/>
      <c r="PYQ102" s="311"/>
      <c r="PYR102" s="311"/>
      <c r="PYS102" s="311"/>
      <c r="PYT102" s="311"/>
      <c r="PYU102" s="311"/>
      <c r="PYV102" s="311"/>
      <c r="PYW102" s="311"/>
      <c r="PYX102" s="311"/>
      <c r="PYY102" s="311"/>
      <c r="PYZ102" s="311"/>
      <c r="PZA102" s="311"/>
      <c r="PZB102" s="311"/>
      <c r="PZC102" s="311"/>
      <c r="PZD102" s="311"/>
      <c r="PZE102" s="311"/>
      <c r="PZF102" s="311"/>
      <c r="PZG102" s="311"/>
      <c r="PZH102" s="311"/>
      <c r="PZI102" s="311"/>
      <c r="PZJ102" s="311"/>
      <c r="PZK102" s="311"/>
      <c r="PZL102" s="311"/>
      <c r="PZM102" s="311"/>
      <c r="PZN102" s="311"/>
      <c r="PZO102" s="311"/>
      <c r="PZP102" s="311"/>
      <c r="PZQ102" s="311"/>
      <c r="PZR102" s="311"/>
      <c r="PZS102" s="311"/>
      <c r="PZT102" s="311"/>
      <c r="PZU102" s="311"/>
      <c r="PZV102" s="311"/>
      <c r="PZW102" s="311"/>
      <c r="PZX102" s="311"/>
      <c r="PZY102" s="311"/>
      <c r="PZZ102" s="311"/>
      <c r="QAA102" s="311"/>
      <c r="QAB102" s="311"/>
      <c r="QAC102" s="311"/>
      <c r="QAD102" s="311"/>
      <c r="QAE102" s="311"/>
      <c r="QAF102" s="311"/>
      <c r="QAG102" s="311"/>
      <c r="QAH102" s="311"/>
      <c r="QAI102" s="311"/>
      <c r="QAJ102" s="311"/>
      <c r="QAK102" s="311"/>
      <c r="QAL102" s="311"/>
      <c r="QAM102" s="311"/>
      <c r="QAN102" s="311"/>
      <c r="QAO102" s="311"/>
      <c r="QAP102" s="311"/>
      <c r="QAQ102" s="311"/>
      <c r="QAR102" s="311"/>
      <c r="QAS102" s="311"/>
      <c r="QAT102" s="311"/>
      <c r="QAU102" s="311"/>
      <c r="QAV102" s="311"/>
      <c r="QAW102" s="311"/>
      <c r="QAX102" s="311"/>
      <c r="QAY102" s="311"/>
      <c r="QAZ102" s="311"/>
      <c r="QBA102" s="311"/>
      <c r="QBB102" s="311"/>
      <c r="QBC102" s="311"/>
      <c r="QBD102" s="311"/>
      <c r="QBE102" s="311"/>
      <c r="QBF102" s="311"/>
      <c r="QBG102" s="311"/>
      <c r="QBH102" s="311"/>
      <c r="QBI102" s="311"/>
      <c r="QBJ102" s="311"/>
      <c r="QBK102" s="311"/>
      <c r="QBL102" s="311"/>
      <c r="QBM102" s="311"/>
      <c r="QBN102" s="311"/>
      <c r="QBO102" s="311"/>
      <c r="QBP102" s="311"/>
      <c r="QBQ102" s="311"/>
      <c r="QBR102" s="311"/>
      <c r="QBS102" s="311"/>
      <c r="QBT102" s="311"/>
      <c r="QBU102" s="311"/>
      <c r="QBV102" s="311"/>
      <c r="QBW102" s="311"/>
      <c r="QBX102" s="311"/>
      <c r="QBY102" s="311"/>
      <c r="QBZ102" s="311"/>
      <c r="QCA102" s="311"/>
      <c r="QCB102" s="311"/>
      <c r="QCC102" s="311"/>
      <c r="QCD102" s="311"/>
      <c r="QCE102" s="311"/>
      <c r="QCF102" s="311"/>
      <c r="QCG102" s="311"/>
      <c r="QCH102" s="311"/>
      <c r="QCI102" s="311"/>
      <c r="QCJ102" s="311"/>
      <c r="QCK102" s="311"/>
      <c r="QCL102" s="311"/>
      <c r="QCM102" s="311"/>
      <c r="QCN102" s="311"/>
      <c r="QCO102" s="311"/>
      <c r="QCP102" s="311"/>
      <c r="QCQ102" s="311"/>
      <c r="QCR102" s="311"/>
      <c r="QCS102" s="311"/>
      <c r="QCT102" s="311"/>
      <c r="QCU102" s="311"/>
      <c r="QCV102" s="311"/>
      <c r="QCW102" s="311"/>
      <c r="QCX102" s="311"/>
      <c r="QCY102" s="311"/>
      <c r="QCZ102" s="311"/>
      <c r="QDA102" s="311"/>
      <c r="QDB102" s="311"/>
      <c r="QDC102" s="311"/>
      <c r="QDD102" s="311"/>
      <c r="QDE102" s="311"/>
      <c r="QDF102" s="311"/>
      <c r="QDG102" s="311"/>
      <c r="QDH102" s="311"/>
      <c r="QDI102" s="311"/>
      <c r="QDJ102" s="311"/>
      <c r="QDK102" s="311"/>
      <c r="QDL102" s="311"/>
      <c r="QDM102" s="311"/>
      <c r="QDN102" s="311"/>
      <c r="QDO102" s="311"/>
      <c r="QDP102" s="311"/>
      <c r="QDQ102" s="311"/>
      <c r="QDR102" s="311"/>
      <c r="QDS102" s="311"/>
      <c r="QDT102" s="311"/>
      <c r="QDU102" s="311"/>
      <c r="QDV102" s="311"/>
      <c r="QDW102" s="311"/>
      <c r="QDX102" s="311"/>
      <c r="QDY102" s="311"/>
      <c r="QDZ102" s="311"/>
      <c r="QEA102" s="311"/>
      <c r="QEB102" s="311"/>
      <c r="QEC102" s="311"/>
      <c r="QED102" s="311"/>
      <c r="QEE102" s="311"/>
      <c r="QEF102" s="311"/>
      <c r="QEG102" s="311"/>
      <c r="QEH102" s="311"/>
      <c r="QEI102" s="311"/>
      <c r="QEJ102" s="311"/>
      <c r="QEK102" s="311"/>
      <c r="QEL102" s="311"/>
      <c r="QEM102" s="311"/>
      <c r="QEN102" s="311"/>
      <c r="QEO102" s="311"/>
      <c r="QEP102" s="311"/>
      <c r="QEQ102" s="311"/>
      <c r="QER102" s="311"/>
      <c r="QES102" s="311"/>
      <c r="QET102" s="311"/>
      <c r="QEU102" s="311"/>
      <c r="QEV102" s="311"/>
      <c r="QEW102" s="311"/>
      <c r="QEX102" s="311"/>
      <c r="QEY102" s="311"/>
      <c r="QEZ102" s="311"/>
      <c r="QFA102" s="311"/>
      <c r="QFB102" s="311"/>
      <c r="QFC102" s="311"/>
      <c r="QFD102" s="311"/>
      <c r="QFE102" s="311"/>
      <c r="QFF102" s="311"/>
      <c r="QFG102" s="311"/>
      <c r="QFH102" s="311"/>
      <c r="QFI102" s="311"/>
      <c r="QFJ102" s="311"/>
      <c r="QFK102" s="311"/>
      <c r="QFL102" s="311"/>
      <c r="QFM102" s="311"/>
      <c r="QFN102" s="311"/>
      <c r="QFO102" s="311"/>
      <c r="QFP102" s="311"/>
      <c r="QFQ102" s="311"/>
      <c r="QFR102" s="311"/>
      <c r="QFS102" s="311"/>
      <c r="QFT102" s="311"/>
      <c r="QFU102" s="311"/>
      <c r="QFV102" s="311"/>
      <c r="QFW102" s="311"/>
      <c r="QFX102" s="311"/>
      <c r="QFY102" s="311"/>
      <c r="QFZ102" s="311"/>
      <c r="QGA102" s="311"/>
      <c r="QGB102" s="311"/>
      <c r="QGC102" s="311"/>
      <c r="QGD102" s="311"/>
      <c r="QGE102" s="311"/>
      <c r="QGF102" s="311"/>
      <c r="QGG102" s="311"/>
      <c r="QGH102" s="311"/>
      <c r="QGI102" s="311"/>
      <c r="QGJ102" s="311"/>
      <c r="QGK102" s="311"/>
      <c r="QGL102" s="311"/>
      <c r="QGM102" s="311"/>
      <c r="QGN102" s="311"/>
      <c r="QGO102" s="311"/>
      <c r="QGP102" s="311"/>
      <c r="QGQ102" s="311"/>
      <c r="QGR102" s="311"/>
      <c r="QGS102" s="311"/>
      <c r="QGT102" s="311"/>
      <c r="QGU102" s="311"/>
      <c r="QGV102" s="311"/>
      <c r="QGW102" s="311"/>
      <c r="QGX102" s="311"/>
      <c r="QGY102" s="311"/>
      <c r="QGZ102" s="311"/>
      <c r="QHA102" s="311"/>
      <c r="QHB102" s="311"/>
      <c r="QHC102" s="311"/>
      <c r="QHD102" s="311"/>
      <c r="QHE102" s="311"/>
      <c r="QHF102" s="311"/>
      <c r="QHG102" s="311"/>
      <c r="QHH102" s="311"/>
      <c r="QHI102" s="311"/>
      <c r="QHJ102" s="311"/>
      <c r="QHK102" s="311"/>
      <c r="QHL102" s="311"/>
      <c r="QHM102" s="311"/>
      <c r="QHN102" s="311"/>
      <c r="QHO102" s="311"/>
      <c r="QHP102" s="311"/>
      <c r="QHQ102" s="311"/>
      <c r="QHR102" s="311"/>
      <c r="QHS102" s="311"/>
      <c r="QHT102" s="311"/>
      <c r="QHU102" s="311"/>
      <c r="QHV102" s="311"/>
      <c r="QHW102" s="311"/>
      <c r="QHX102" s="311"/>
      <c r="QHY102" s="311"/>
      <c r="QHZ102" s="311"/>
      <c r="QIA102" s="311"/>
      <c r="QIB102" s="311"/>
      <c r="QIC102" s="311"/>
      <c r="QID102" s="311"/>
      <c r="QIE102" s="311"/>
      <c r="QIF102" s="311"/>
      <c r="QIG102" s="311"/>
      <c r="QIH102" s="311"/>
      <c r="QII102" s="311"/>
      <c r="QIJ102" s="311"/>
      <c r="QIK102" s="311"/>
      <c r="QIL102" s="311"/>
      <c r="QIM102" s="311"/>
      <c r="QIN102" s="311"/>
      <c r="QIO102" s="311"/>
      <c r="QIP102" s="311"/>
      <c r="QIQ102" s="311"/>
      <c r="QIR102" s="311"/>
      <c r="QIS102" s="311"/>
      <c r="QIT102" s="311"/>
      <c r="QIU102" s="311"/>
      <c r="QIV102" s="311"/>
      <c r="QIW102" s="311"/>
      <c r="QIX102" s="311"/>
      <c r="QIY102" s="311"/>
      <c r="QIZ102" s="311"/>
      <c r="QJA102" s="311"/>
      <c r="QJB102" s="311"/>
      <c r="QJC102" s="311"/>
      <c r="QJD102" s="311"/>
      <c r="QJE102" s="311"/>
      <c r="QJF102" s="311"/>
      <c r="QJG102" s="311"/>
      <c r="QJH102" s="311"/>
      <c r="QJI102" s="311"/>
      <c r="QJJ102" s="311"/>
      <c r="QJK102" s="311"/>
      <c r="QJL102" s="311"/>
      <c r="QJM102" s="311"/>
      <c r="QJN102" s="311"/>
      <c r="QJO102" s="311"/>
      <c r="QJP102" s="311"/>
      <c r="QJQ102" s="311"/>
      <c r="QJR102" s="311"/>
      <c r="QJS102" s="311"/>
      <c r="QJT102" s="311"/>
      <c r="QJU102" s="311"/>
      <c r="QJV102" s="311"/>
      <c r="QJW102" s="311"/>
      <c r="QJX102" s="311"/>
      <c r="QJY102" s="311"/>
      <c r="QJZ102" s="311"/>
      <c r="QKA102" s="311"/>
      <c r="QKB102" s="311"/>
      <c r="QKC102" s="311"/>
      <c r="QKD102" s="311"/>
      <c r="QKE102" s="311"/>
      <c r="QKF102" s="311"/>
      <c r="QKG102" s="311"/>
      <c r="QKH102" s="311"/>
      <c r="QKI102" s="311"/>
      <c r="QKJ102" s="311"/>
      <c r="QKK102" s="311"/>
      <c r="QKL102" s="311"/>
      <c r="QKM102" s="311"/>
      <c r="QKN102" s="311"/>
      <c r="QKO102" s="311"/>
      <c r="QKP102" s="311"/>
      <c r="QKQ102" s="311"/>
      <c r="QKR102" s="311"/>
      <c r="QKS102" s="311"/>
      <c r="QKT102" s="311"/>
      <c r="QKU102" s="311"/>
      <c r="QKV102" s="311"/>
      <c r="QKW102" s="311"/>
      <c r="QKX102" s="311"/>
      <c r="QKY102" s="311"/>
      <c r="QKZ102" s="311"/>
      <c r="QLA102" s="311"/>
      <c r="QLB102" s="311"/>
      <c r="QLC102" s="311"/>
      <c r="QLD102" s="311"/>
      <c r="QLE102" s="311"/>
      <c r="QLF102" s="311"/>
      <c r="QLG102" s="311"/>
      <c r="QLH102" s="311"/>
      <c r="QLI102" s="311"/>
      <c r="QLJ102" s="311"/>
      <c r="QLK102" s="311"/>
      <c r="QLL102" s="311"/>
      <c r="QLM102" s="311"/>
      <c r="QLN102" s="311"/>
      <c r="QLO102" s="311"/>
      <c r="QLP102" s="311"/>
      <c r="QLQ102" s="311"/>
      <c r="QLR102" s="311"/>
      <c r="QLS102" s="311"/>
      <c r="QLT102" s="311"/>
      <c r="QLU102" s="311"/>
      <c r="QLV102" s="311"/>
      <c r="QLW102" s="311"/>
      <c r="QLX102" s="311"/>
      <c r="QLY102" s="311"/>
      <c r="QLZ102" s="311"/>
      <c r="QMA102" s="311"/>
      <c r="QMB102" s="311"/>
      <c r="QMC102" s="311"/>
      <c r="QMD102" s="311"/>
      <c r="QME102" s="311"/>
      <c r="QMF102" s="311"/>
      <c r="QMG102" s="311"/>
      <c r="QMH102" s="311"/>
      <c r="QMI102" s="311"/>
      <c r="QMJ102" s="311"/>
      <c r="QMK102" s="311"/>
      <c r="QML102" s="311"/>
      <c r="QMM102" s="311"/>
      <c r="QMN102" s="311"/>
      <c r="QMO102" s="311"/>
      <c r="QMP102" s="311"/>
      <c r="QMQ102" s="311"/>
      <c r="QMR102" s="311"/>
      <c r="QMS102" s="311"/>
      <c r="QMT102" s="311"/>
      <c r="QMU102" s="311"/>
      <c r="QMV102" s="311"/>
      <c r="QMW102" s="311"/>
      <c r="QMX102" s="311"/>
      <c r="QMY102" s="311"/>
      <c r="QMZ102" s="311"/>
      <c r="QNA102" s="311"/>
      <c r="QNB102" s="311"/>
      <c r="QNC102" s="311"/>
      <c r="QND102" s="311"/>
      <c r="QNE102" s="311"/>
      <c r="QNF102" s="311"/>
      <c r="QNG102" s="311"/>
      <c r="QNH102" s="311"/>
      <c r="QNI102" s="311"/>
      <c r="QNJ102" s="311"/>
      <c r="QNK102" s="311"/>
      <c r="QNL102" s="311"/>
      <c r="QNM102" s="311"/>
      <c r="QNN102" s="311"/>
      <c r="QNO102" s="311"/>
      <c r="QNP102" s="311"/>
      <c r="QNQ102" s="311"/>
      <c r="QNR102" s="311"/>
      <c r="QNS102" s="311"/>
      <c r="QNT102" s="311"/>
      <c r="QNU102" s="311"/>
      <c r="QNV102" s="311"/>
      <c r="QNW102" s="311"/>
      <c r="QNX102" s="311"/>
      <c r="QNY102" s="311"/>
      <c r="QNZ102" s="311"/>
      <c r="QOA102" s="311"/>
      <c r="QOB102" s="311"/>
      <c r="QOC102" s="311"/>
      <c r="QOD102" s="311"/>
      <c r="QOE102" s="311"/>
      <c r="QOF102" s="311"/>
      <c r="QOG102" s="311"/>
      <c r="QOH102" s="311"/>
      <c r="QOI102" s="311"/>
      <c r="QOJ102" s="311"/>
      <c r="QOK102" s="311"/>
      <c r="QOL102" s="311"/>
      <c r="QOM102" s="311"/>
      <c r="QON102" s="311"/>
      <c r="QOO102" s="311"/>
      <c r="QOP102" s="311"/>
      <c r="QOQ102" s="311"/>
      <c r="QOR102" s="311"/>
      <c r="QOS102" s="311"/>
      <c r="QOT102" s="311"/>
      <c r="QOU102" s="311"/>
      <c r="QOV102" s="311"/>
      <c r="QOW102" s="311"/>
      <c r="QOX102" s="311"/>
      <c r="QOY102" s="311"/>
      <c r="QOZ102" s="311"/>
      <c r="QPA102" s="311"/>
      <c r="QPB102" s="311"/>
      <c r="QPC102" s="311"/>
      <c r="QPD102" s="311"/>
      <c r="QPE102" s="311"/>
      <c r="QPF102" s="311"/>
      <c r="QPG102" s="311"/>
      <c r="QPH102" s="311"/>
      <c r="QPI102" s="311"/>
      <c r="QPJ102" s="311"/>
      <c r="QPK102" s="311"/>
      <c r="QPL102" s="311"/>
      <c r="QPM102" s="311"/>
      <c r="QPN102" s="311"/>
      <c r="QPO102" s="311"/>
      <c r="QPP102" s="311"/>
      <c r="QPQ102" s="311"/>
      <c r="QPR102" s="311"/>
      <c r="QPS102" s="311"/>
      <c r="QPT102" s="311"/>
      <c r="QPU102" s="311"/>
      <c r="QPV102" s="311"/>
      <c r="QPW102" s="311"/>
      <c r="QPX102" s="311"/>
      <c r="QPY102" s="311"/>
      <c r="QPZ102" s="311"/>
      <c r="QQA102" s="311"/>
      <c r="QQB102" s="311"/>
      <c r="QQC102" s="311"/>
      <c r="QQD102" s="311"/>
      <c r="QQE102" s="311"/>
      <c r="QQF102" s="311"/>
      <c r="QQG102" s="311"/>
      <c r="QQH102" s="311"/>
      <c r="QQI102" s="311"/>
      <c r="QQJ102" s="311"/>
      <c r="QQK102" s="311"/>
      <c r="QQL102" s="311"/>
      <c r="QQM102" s="311"/>
      <c r="QQN102" s="311"/>
      <c r="QQO102" s="311"/>
      <c r="QQP102" s="311"/>
      <c r="QQQ102" s="311"/>
      <c r="QQR102" s="311"/>
      <c r="QQS102" s="311"/>
      <c r="QQT102" s="311"/>
      <c r="QQU102" s="311"/>
      <c r="QQV102" s="311"/>
      <c r="QQW102" s="311"/>
      <c r="QQX102" s="311"/>
      <c r="QQY102" s="311"/>
      <c r="QQZ102" s="311"/>
      <c r="QRA102" s="311"/>
      <c r="QRB102" s="311"/>
      <c r="QRC102" s="311"/>
      <c r="QRD102" s="311"/>
      <c r="QRE102" s="311"/>
      <c r="QRF102" s="311"/>
      <c r="QRG102" s="311"/>
      <c r="QRH102" s="311"/>
      <c r="QRI102" s="311"/>
      <c r="QRJ102" s="311"/>
      <c r="QRK102" s="311"/>
      <c r="QRL102" s="311"/>
      <c r="QRM102" s="311"/>
      <c r="QRN102" s="311"/>
      <c r="QRO102" s="311"/>
      <c r="QRP102" s="311"/>
      <c r="QRQ102" s="311"/>
      <c r="QRR102" s="311"/>
      <c r="QRS102" s="311"/>
      <c r="QRT102" s="311"/>
      <c r="QRU102" s="311"/>
      <c r="QRV102" s="311"/>
      <c r="QRW102" s="311"/>
      <c r="QRX102" s="311"/>
      <c r="QRY102" s="311"/>
      <c r="QRZ102" s="311"/>
      <c r="QSA102" s="311"/>
      <c r="QSB102" s="311"/>
      <c r="QSC102" s="311"/>
      <c r="QSD102" s="311"/>
      <c r="QSE102" s="311"/>
      <c r="QSF102" s="311"/>
      <c r="QSG102" s="311"/>
      <c r="QSH102" s="311"/>
      <c r="QSI102" s="311"/>
      <c r="QSJ102" s="311"/>
      <c r="QSK102" s="311"/>
      <c r="QSL102" s="311"/>
      <c r="QSM102" s="311"/>
      <c r="QSN102" s="311"/>
      <c r="QSO102" s="311"/>
      <c r="QSP102" s="311"/>
      <c r="QSQ102" s="311"/>
      <c r="QSR102" s="311"/>
      <c r="QSS102" s="311"/>
      <c r="QST102" s="311"/>
      <c r="QSU102" s="311"/>
      <c r="QSV102" s="311"/>
      <c r="QSW102" s="311"/>
      <c r="QSX102" s="311"/>
      <c r="QSY102" s="311"/>
      <c r="QSZ102" s="311"/>
      <c r="QTA102" s="311"/>
      <c r="QTB102" s="311"/>
      <c r="QTC102" s="311"/>
      <c r="QTD102" s="311"/>
      <c r="QTE102" s="311"/>
      <c r="QTF102" s="311"/>
      <c r="QTG102" s="311"/>
      <c r="QTH102" s="311"/>
      <c r="QTI102" s="311"/>
      <c r="QTJ102" s="311"/>
      <c r="QTK102" s="311"/>
      <c r="QTL102" s="311"/>
      <c r="QTM102" s="311"/>
      <c r="QTN102" s="311"/>
      <c r="QTO102" s="311"/>
      <c r="QTP102" s="311"/>
      <c r="QTQ102" s="311"/>
      <c r="QTR102" s="311"/>
      <c r="QTS102" s="311"/>
      <c r="QTT102" s="311"/>
      <c r="QTU102" s="311"/>
      <c r="QTV102" s="311"/>
      <c r="QTW102" s="311"/>
      <c r="QTX102" s="311"/>
      <c r="QTY102" s="311"/>
      <c r="QTZ102" s="311"/>
      <c r="QUA102" s="311"/>
      <c r="QUB102" s="311"/>
      <c r="QUC102" s="311"/>
      <c r="QUD102" s="311"/>
      <c r="QUE102" s="311"/>
      <c r="QUF102" s="311"/>
      <c r="QUG102" s="311"/>
      <c r="QUH102" s="311"/>
      <c r="QUI102" s="311"/>
      <c r="QUJ102" s="311"/>
      <c r="QUK102" s="311"/>
      <c r="QUL102" s="311"/>
      <c r="QUM102" s="311"/>
      <c r="QUN102" s="311"/>
      <c r="QUO102" s="311"/>
      <c r="QUP102" s="311"/>
      <c r="QUQ102" s="311"/>
      <c r="QUR102" s="311"/>
      <c r="QUS102" s="311"/>
      <c r="QUT102" s="311"/>
      <c r="QUU102" s="311"/>
      <c r="QUV102" s="311"/>
      <c r="QUW102" s="311"/>
      <c r="QUX102" s="311"/>
      <c r="QUY102" s="311"/>
      <c r="QUZ102" s="311"/>
      <c r="QVA102" s="311"/>
      <c r="QVB102" s="311"/>
      <c r="QVC102" s="311"/>
      <c r="QVD102" s="311"/>
      <c r="QVE102" s="311"/>
      <c r="QVF102" s="311"/>
      <c r="QVG102" s="311"/>
      <c r="QVH102" s="311"/>
      <c r="QVI102" s="311"/>
      <c r="QVJ102" s="311"/>
      <c r="QVK102" s="311"/>
      <c r="QVL102" s="311"/>
      <c r="QVM102" s="311"/>
      <c r="QVN102" s="311"/>
      <c r="QVO102" s="311"/>
      <c r="QVP102" s="311"/>
      <c r="QVQ102" s="311"/>
      <c r="QVR102" s="311"/>
      <c r="QVS102" s="311"/>
      <c r="QVT102" s="311"/>
      <c r="QVU102" s="311"/>
      <c r="QVV102" s="311"/>
      <c r="QVW102" s="311"/>
      <c r="QVX102" s="311"/>
      <c r="QVY102" s="311"/>
      <c r="QVZ102" s="311"/>
      <c r="QWA102" s="311"/>
      <c r="QWB102" s="311"/>
      <c r="QWC102" s="311"/>
      <c r="QWD102" s="311"/>
      <c r="QWE102" s="311"/>
      <c r="QWF102" s="311"/>
      <c r="QWG102" s="311"/>
      <c r="QWH102" s="311"/>
      <c r="QWI102" s="311"/>
      <c r="QWJ102" s="311"/>
      <c r="QWK102" s="311"/>
      <c r="QWL102" s="311"/>
      <c r="QWM102" s="311"/>
      <c r="QWN102" s="311"/>
      <c r="QWO102" s="311"/>
      <c r="QWP102" s="311"/>
      <c r="QWQ102" s="311"/>
      <c r="QWR102" s="311"/>
      <c r="QWS102" s="311"/>
      <c r="QWT102" s="311"/>
      <c r="QWU102" s="311"/>
      <c r="QWV102" s="311"/>
      <c r="QWW102" s="311"/>
      <c r="QWX102" s="311"/>
      <c r="QWY102" s="311"/>
      <c r="QWZ102" s="311"/>
      <c r="QXA102" s="311"/>
      <c r="QXB102" s="311"/>
      <c r="QXC102" s="311"/>
      <c r="QXD102" s="311"/>
      <c r="QXE102" s="311"/>
      <c r="QXF102" s="311"/>
      <c r="QXG102" s="311"/>
      <c r="QXH102" s="311"/>
      <c r="QXI102" s="311"/>
      <c r="QXJ102" s="311"/>
      <c r="QXK102" s="311"/>
      <c r="QXL102" s="311"/>
      <c r="QXM102" s="311"/>
      <c r="QXN102" s="311"/>
      <c r="QXO102" s="311"/>
      <c r="QXP102" s="311"/>
      <c r="QXQ102" s="311"/>
      <c r="QXR102" s="311"/>
      <c r="QXS102" s="311"/>
      <c r="QXT102" s="311"/>
      <c r="QXU102" s="311"/>
      <c r="QXV102" s="311"/>
      <c r="QXW102" s="311"/>
      <c r="QXX102" s="311"/>
      <c r="QXY102" s="311"/>
      <c r="QXZ102" s="311"/>
      <c r="QYA102" s="311"/>
      <c r="QYB102" s="311"/>
      <c r="QYC102" s="311"/>
      <c r="QYD102" s="311"/>
      <c r="QYE102" s="311"/>
      <c r="QYF102" s="311"/>
      <c r="QYG102" s="311"/>
      <c r="QYH102" s="311"/>
      <c r="QYI102" s="311"/>
      <c r="QYJ102" s="311"/>
      <c r="QYK102" s="311"/>
      <c r="QYL102" s="311"/>
      <c r="QYM102" s="311"/>
      <c r="QYN102" s="311"/>
      <c r="QYO102" s="311"/>
      <c r="QYP102" s="311"/>
      <c r="QYQ102" s="311"/>
      <c r="QYR102" s="311"/>
      <c r="QYS102" s="311"/>
      <c r="QYT102" s="311"/>
      <c r="QYU102" s="311"/>
      <c r="QYV102" s="311"/>
      <c r="QYW102" s="311"/>
      <c r="QYX102" s="311"/>
      <c r="QYY102" s="311"/>
      <c r="QYZ102" s="311"/>
      <c r="QZA102" s="311"/>
      <c r="QZB102" s="311"/>
      <c r="QZC102" s="311"/>
      <c r="QZD102" s="311"/>
      <c r="QZE102" s="311"/>
      <c r="QZF102" s="311"/>
      <c r="QZG102" s="311"/>
      <c r="QZH102" s="311"/>
      <c r="QZI102" s="311"/>
      <c r="QZJ102" s="311"/>
      <c r="QZK102" s="311"/>
      <c r="QZL102" s="311"/>
      <c r="QZM102" s="311"/>
      <c r="QZN102" s="311"/>
      <c r="QZO102" s="311"/>
      <c r="QZP102" s="311"/>
      <c r="QZQ102" s="311"/>
      <c r="QZR102" s="311"/>
      <c r="QZS102" s="311"/>
      <c r="QZT102" s="311"/>
      <c r="QZU102" s="311"/>
      <c r="QZV102" s="311"/>
      <c r="QZW102" s="311"/>
      <c r="QZX102" s="311"/>
      <c r="QZY102" s="311"/>
      <c r="QZZ102" s="311"/>
      <c r="RAA102" s="311"/>
      <c r="RAB102" s="311"/>
      <c r="RAC102" s="311"/>
      <c r="RAD102" s="311"/>
      <c r="RAE102" s="311"/>
      <c r="RAF102" s="311"/>
      <c r="RAG102" s="311"/>
      <c r="RAH102" s="311"/>
      <c r="RAI102" s="311"/>
      <c r="RAJ102" s="311"/>
      <c r="RAK102" s="311"/>
      <c r="RAL102" s="311"/>
      <c r="RAM102" s="311"/>
      <c r="RAN102" s="311"/>
      <c r="RAO102" s="311"/>
      <c r="RAP102" s="311"/>
      <c r="RAQ102" s="311"/>
      <c r="RAR102" s="311"/>
      <c r="RAS102" s="311"/>
      <c r="RAT102" s="311"/>
      <c r="RAU102" s="311"/>
      <c r="RAV102" s="311"/>
      <c r="RAW102" s="311"/>
      <c r="RAX102" s="311"/>
      <c r="RAY102" s="311"/>
      <c r="RAZ102" s="311"/>
      <c r="RBA102" s="311"/>
      <c r="RBB102" s="311"/>
      <c r="RBC102" s="311"/>
      <c r="RBD102" s="311"/>
      <c r="RBE102" s="311"/>
      <c r="RBF102" s="311"/>
      <c r="RBG102" s="311"/>
      <c r="RBH102" s="311"/>
      <c r="RBI102" s="311"/>
      <c r="RBJ102" s="311"/>
      <c r="RBK102" s="311"/>
      <c r="RBL102" s="311"/>
      <c r="RBM102" s="311"/>
      <c r="RBN102" s="311"/>
      <c r="RBO102" s="311"/>
      <c r="RBP102" s="311"/>
      <c r="RBQ102" s="311"/>
      <c r="RBR102" s="311"/>
      <c r="RBS102" s="311"/>
      <c r="RBT102" s="311"/>
      <c r="RBU102" s="311"/>
      <c r="RBV102" s="311"/>
      <c r="RBW102" s="311"/>
      <c r="RBX102" s="311"/>
      <c r="RBY102" s="311"/>
      <c r="RBZ102" s="311"/>
      <c r="RCA102" s="311"/>
      <c r="RCB102" s="311"/>
      <c r="RCC102" s="311"/>
      <c r="RCD102" s="311"/>
      <c r="RCE102" s="311"/>
      <c r="RCF102" s="311"/>
      <c r="RCG102" s="311"/>
      <c r="RCH102" s="311"/>
      <c r="RCI102" s="311"/>
      <c r="RCJ102" s="311"/>
      <c r="RCK102" s="311"/>
      <c r="RCL102" s="311"/>
      <c r="RCM102" s="311"/>
      <c r="RCN102" s="311"/>
      <c r="RCO102" s="311"/>
      <c r="RCP102" s="311"/>
      <c r="RCQ102" s="311"/>
      <c r="RCR102" s="311"/>
      <c r="RCS102" s="311"/>
      <c r="RCT102" s="311"/>
      <c r="RCU102" s="311"/>
      <c r="RCV102" s="311"/>
      <c r="RCW102" s="311"/>
      <c r="RCX102" s="311"/>
      <c r="RCY102" s="311"/>
      <c r="RCZ102" s="311"/>
      <c r="RDA102" s="311"/>
      <c r="RDB102" s="311"/>
      <c r="RDC102" s="311"/>
      <c r="RDD102" s="311"/>
      <c r="RDE102" s="311"/>
      <c r="RDF102" s="311"/>
      <c r="RDG102" s="311"/>
      <c r="RDH102" s="311"/>
      <c r="RDI102" s="311"/>
      <c r="RDJ102" s="311"/>
      <c r="RDK102" s="311"/>
      <c r="RDL102" s="311"/>
      <c r="RDM102" s="311"/>
      <c r="RDN102" s="311"/>
      <c r="RDO102" s="311"/>
      <c r="RDP102" s="311"/>
      <c r="RDQ102" s="311"/>
      <c r="RDR102" s="311"/>
      <c r="RDS102" s="311"/>
      <c r="RDT102" s="311"/>
      <c r="RDU102" s="311"/>
      <c r="RDV102" s="311"/>
      <c r="RDW102" s="311"/>
      <c r="RDX102" s="311"/>
      <c r="RDY102" s="311"/>
      <c r="RDZ102" s="311"/>
      <c r="REA102" s="311"/>
      <c r="REB102" s="311"/>
      <c r="REC102" s="311"/>
      <c r="RED102" s="311"/>
      <c r="REE102" s="311"/>
      <c r="REF102" s="311"/>
      <c r="REG102" s="311"/>
      <c r="REH102" s="311"/>
      <c r="REI102" s="311"/>
      <c r="REJ102" s="311"/>
      <c r="REK102" s="311"/>
      <c r="REL102" s="311"/>
      <c r="REM102" s="311"/>
      <c r="REN102" s="311"/>
      <c r="REO102" s="311"/>
      <c r="REP102" s="311"/>
      <c r="REQ102" s="311"/>
      <c r="RER102" s="311"/>
      <c r="RES102" s="311"/>
      <c r="RET102" s="311"/>
      <c r="REU102" s="311"/>
      <c r="REV102" s="311"/>
      <c r="REW102" s="311"/>
      <c r="REX102" s="311"/>
      <c r="REY102" s="311"/>
      <c r="REZ102" s="311"/>
      <c r="RFA102" s="311"/>
      <c r="RFB102" s="311"/>
      <c r="RFC102" s="311"/>
      <c r="RFD102" s="311"/>
      <c r="RFE102" s="311"/>
      <c r="RFF102" s="311"/>
      <c r="RFG102" s="311"/>
      <c r="RFH102" s="311"/>
      <c r="RFI102" s="311"/>
      <c r="RFJ102" s="311"/>
      <c r="RFK102" s="311"/>
      <c r="RFL102" s="311"/>
      <c r="RFM102" s="311"/>
      <c r="RFN102" s="311"/>
      <c r="RFO102" s="311"/>
      <c r="RFP102" s="311"/>
      <c r="RFQ102" s="311"/>
      <c r="RFR102" s="311"/>
      <c r="RFS102" s="311"/>
      <c r="RFT102" s="311"/>
      <c r="RFU102" s="311"/>
      <c r="RFV102" s="311"/>
      <c r="RFW102" s="311"/>
      <c r="RFX102" s="311"/>
      <c r="RFY102" s="311"/>
      <c r="RFZ102" s="311"/>
      <c r="RGA102" s="311"/>
      <c r="RGB102" s="311"/>
      <c r="RGC102" s="311"/>
      <c r="RGD102" s="311"/>
      <c r="RGE102" s="311"/>
      <c r="RGF102" s="311"/>
      <c r="RGG102" s="311"/>
      <c r="RGH102" s="311"/>
      <c r="RGI102" s="311"/>
      <c r="RGJ102" s="311"/>
      <c r="RGK102" s="311"/>
      <c r="RGL102" s="311"/>
      <c r="RGM102" s="311"/>
      <c r="RGN102" s="311"/>
      <c r="RGO102" s="311"/>
      <c r="RGP102" s="311"/>
      <c r="RGQ102" s="311"/>
      <c r="RGR102" s="311"/>
      <c r="RGS102" s="311"/>
      <c r="RGT102" s="311"/>
      <c r="RGU102" s="311"/>
      <c r="RGV102" s="311"/>
      <c r="RGW102" s="311"/>
      <c r="RGX102" s="311"/>
      <c r="RGY102" s="311"/>
      <c r="RGZ102" s="311"/>
      <c r="RHA102" s="311"/>
      <c r="RHB102" s="311"/>
      <c r="RHC102" s="311"/>
      <c r="RHD102" s="311"/>
      <c r="RHE102" s="311"/>
      <c r="RHF102" s="311"/>
      <c r="RHG102" s="311"/>
      <c r="RHH102" s="311"/>
      <c r="RHI102" s="311"/>
      <c r="RHJ102" s="311"/>
      <c r="RHK102" s="311"/>
      <c r="RHL102" s="311"/>
      <c r="RHM102" s="311"/>
      <c r="RHN102" s="311"/>
      <c r="RHO102" s="311"/>
      <c r="RHP102" s="311"/>
      <c r="RHQ102" s="311"/>
      <c r="RHR102" s="311"/>
      <c r="RHS102" s="311"/>
      <c r="RHT102" s="311"/>
      <c r="RHU102" s="311"/>
      <c r="RHV102" s="311"/>
      <c r="RHW102" s="311"/>
      <c r="RHX102" s="311"/>
      <c r="RHY102" s="311"/>
      <c r="RHZ102" s="311"/>
      <c r="RIA102" s="311"/>
      <c r="RIB102" s="311"/>
      <c r="RIC102" s="311"/>
      <c r="RID102" s="311"/>
      <c r="RIE102" s="311"/>
      <c r="RIF102" s="311"/>
      <c r="RIG102" s="311"/>
      <c r="RIH102" s="311"/>
      <c r="RII102" s="311"/>
      <c r="RIJ102" s="311"/>
      <c r="RIK102" s="311"/>
      <c r="RIL102" s="311"/>
      <c r="RIM102" s="311"/>
      <c r="RIN102" s="311"/>
      <c r="RIO102" s="311"/>
      <c r="RIP102" s="311"/>
      <c r="RIQ102" s="311"/>
      <c r="RIR102" s="311"/>
      <c r="RIS102" s="311"/>
      <c r="RIT102" s="311"/>
      <c r="RIU102" s="311"/>
      <c r="RIV102" s="311"/>
      <c r="RIW102" s="311"/>
      <c r="RIX102" s="311"/>
      <c r="RIY102" s="311"/>
      <c r="RIZ102" s="311"/>
      <c r="RJA102" s="311"/>
      <c r="RJB102" s="311"/>
      <c r="RJC102" s="311"/>
      <c r="RJD102" s="311"/>
      <c r="RJE102" s="311"/>
      <c r="RJF102" s="311"/>
      <c r="RJG102" s="311"/>
      <c r="RJH102" s="311"/>
      <c r="RJI102" s="311"/>
      <c r="RJJ102" s="311"/>
      <c r="RJK102" s="311"/>
      <c r="RJL102" s="311"/>
      <c r="RJM102" s="311"/>
      <c r="RJN102" s="311"/>
      <c r="RJO102" s="311"/>
      <c r="RJP102" s="311"/>
      <c r="RJQ102" s="311"/>
      <c r="RJR102" s="311"/>
      <c r="RJS102" s="311"/>
      <c r="RJT102" s="311"/>
      <c r="RJU102" s="311"/>
      <c r="RJV102" s="311"/>
      <c r="RJW102" s="311"/>
      <c r="RJX102" s="311"/>
      <c r="RJY102" s="311"/>
      <c r="RJZ102" s="311"/>
      <c r="RKA102" s="311"/>
      <c r="RKB102" s="311"/>
      <c r="RKC102" s="311"/>
      <c r="RKD102" s="311"/>
      <c r="RKE102" s="311"/>
      <c r="RKF102" s="311"/>
      <c r="RKG102" s="311"/>
      <c r="RKH102" s="311"/>
      <c r="RKI102" s="311"/>
      <c r="RKJ102" s="311"/>
      <c r="RKK102" s="311"/>
      <c r="RKL102" s="311"/>
      <c r="RKM102" s="311"/>
      <c r="RKN102" s="311"/>
      <c r="RKO102" s="311"/>
      <c r="RKP102" s="311"/>
      <c r="RKQ102" s="311"/>
      <c r="RKR102" s="311"/>
      <c r="RKS102" s="311"/>
      <c r="RKT102" s="311"/>
      <c r="RKU102" s="311"/>
      <c r="RKV102" s="311"/>
      <c r="RKW102" s="311"/>
      <c r="RKX102" s="311"/>
      <c r="RKY102" s="311"/>
      <c r="RKZ102" s="311"/>
      <c r="RLA102" s="311"/>
      <c r="RLB102" s="311"/>
      <c r="RLC102" s="311"/>
      <c r="RLD102" s="311"/>
      <c r="RLE102" s="311"/>
      <c r="RLF102" s="311"/>
      <c r="RLG102" s="311"/>
      <c r="RLH102" s="311"/>
      <c r="RLI102" s="311"/>
      <c r="RLJ102" s="311"/>
      <c r="RLK102" s="311"/>
      <c r="RLL102" s="311"/>
      <c r="RLM102" s="311"/>
      <c r="RLN102" s="311"/>
      <c r="RLO102" s="311"/>
      <c r="RLP102" s="311"/>
      <c r="RLQ102" s="311"/>
      <c r="RLR102" s="311"/>
      <c r="RLS102" s="311"/>
      <c r="RLT102" s="311"/>
      <c r="RLU102" s="311"/>
      <c r="RLV102" s="311"/>
      <c r="RLW102" s="311"/>
      <c r="RLX102" s="311"/>
      <c r="RLY102" s="311"/>
      <c r="RLZ102" s="311"/>
      <c r="RMA102" s="311"/>
      <c r="RMB102" s="311"/>
      <c r="RMC102" s="311"/>
      <c r="RMD102" s="311"/>
      <c r="RME102" s="311"/>
      <c r="RMF102" s="311"/>
      <c r="RMG102" s="311"/>
      <c r="RMH102" s="311"/>
      <c r="RMI102" s="311"/>
      <c r="RMJ102" s="311"/>
      <c r="RMK102" s="311"/>
      <c r="RML102" s="311"/>
      <c r="RMM102" s="311"/>
      <c r="RMN102" s="311"/>
      <c r="RMO102" s="311"/>
      <c r="RMP102" s="311"/>
      <c r="RMQ102" s="311"/>
      <c r="RMR102" s="311"/>
      <c r="RMS102" s="311"/>
      <c r="RMT102" s="311"/>
      <c r="RMU102" s="311"/>
      <c r="RMV102" s="311"/>
      <c r="RMW102" s="311"/>
      <c r="RMX102" s="311"/>
      <c r="RMY102" s="311"/>
      <c r="RMZ102" s="311"/>
      <c r="RNA102" s="311"/>
      <c r="RNB102" s="311"/>
      <c r="RNC102" s="311"/>
      <c r="RND102" s="311"/>
      <c r="RNE102" s="311"/>
      <c r="RNF102" s="311"/>
      <c r="RNG102" s="311"/>
      <c r="RNH102" s="311"/>
      <c r="RNI102" s="311"/>
      <c r="RNJ102" s="311"/>
      <c r="RNK102" s="311"/>
      <c r="RNL102" s="311"/>
      <c r="RNM102" s="311"/>
      <c r="RNN102" s="311"/>
      <c r="RNO102" s="311"/>
      <c r="RNP102" s="311"/>
      <c r="RNQ102" s="311"/>
      <c r="RNR102" s="311"/>
      <c r="RNS102" s="311"/>
      <c r="RNT102" s="311"/>
      <c r="RNU102" s="311"/>
      <c r="RNV102" s="311"/>
      <c r="RNW102" s="311"/>
      <c r="RNX102" s="311"/>
      <c r="RNY102" s="311"/>
      <c r="RNZ102" s="311"/>
      <c r="ROA102" s="311"/>
      <c r="ROB102" s="311"/>
      <c r="ROC102" s="311"/>
      <c r="ROD102" s="311"/>
      <c r="ROE102" s="311"/>
      <c r="ROF102" s="311"/>
      <c r="ROG102" s="311"/>
      <c r="ROH102" s="311"/>
      <c r="ROI102" s="311"/>
      <c r="ROJ102" s="311"/>
      <c r="ROK102" s="311"/>
      <c r="ROL102" s="311"/>
      <c r="ROM102" s="311"/>
      <c r="RON102" s="311"/>
      <c r="ROO102" s="311"/>
      <c r="ROP102" s="311"/>
      <c r="ROQ102" s="311"/>
      <c r="ROR102" s="311"/>
      <c r="ROS102" s="311"/>
      <c r="ROT102" s="311"/>
      <c r="ROU102" s="311"/>
      <c r="ROV102" s="311"/>
      <c r="ROW102" s="311"/>
      <c r="ROX102" s="311"/>
      <c r="ROY102" s="311"/>
      <c r="ROZ102" s="311"/>
      <c r="RPA102" s="311"/>
      <c r="RPB102" s="311"/>
      <c r="RPC102" s="311"/>
      <c r="RPD102" s="311"/>
      <c r="RPE102" s="311"/>
      <c r="RPF102" s="311"/>
      <c r="RPG102" s="311"/>
      <c r="RPH102" s="311"/>
      <c r="RPI102" s="311"/>
      <c r="RPJ102" s="311"/>
      <c r="RPK102" s="311"/>
      <c r="RPL102" s="311"/>
      <c r="RPM102" s="311"/>
      <c r="RPN102" s="311"/>
      <c r="RPO102" s="311"/>
      <c r="RPP102" s="311"/>
      <c r="RPQ102" s="311"/>
      <c r="RPR102" s="311"/>
      <c r="RPS102" s="311"/>
      <c r="RPT102" s="311"/>
      <c r="RPU102" s="311"/>
      <c r="RPV102" s="311"/>
      <c r="RPW102" s="311"/>
      <c r="RPX102" s="311"/>
      <c r="RPY102" s="311"/>
      <c r="RPZ102" s="311"/>
      <c r="RQA102" s="311"/>
      <c r="RQB102" s="311"/>
      <c r="RQC102" s="311"/>
      <c r="RQD102" s="311"/>
      <c r="RQE102" s="311"/>
      <c r="RQF102" s="311"/>
      <c r="RQG102" s="311"/>
      <c r="RQH102" s="311"/>
      <c r="RQI102" s="311"/>
      <c r="RQJ102" s="311"/>
      <c r="RQK102" s="311"/>
      <c r="RQL102" s="311"/>
      <c r="RQM102" s="311"/>
      <c r="RQN102" s="311"/>
      <c r="RQO102" s="311"/>
      <c r="RQP102" s="311"/>
      <c r="RQQ102" s="311"/>
      <c r="RQR102" s="311"/>
      <c r="RQS102" s="311"/>
      <c r="RQT102" s="311"/>
      <c r="RQU102" s="311"/>
      <c r="RQV102" s="311"/>
      <c r="RQW102" s="311"/>
      <c r="RQX102" s="311"/>
      <c r="RQY102" s="311"/>
      <c r="RQZ102" s="311"/>
      <c r="RRA102" s="311"/>
      <c r="RRB102" s="311"/>
      <c r="RRC102" s="311"/>
      <c r="RRD102" s="311"/>
      <c r="RRE102" s="311"/>
      <c r="RRF102" s="311"/>
      <c r="RRG102" s="311"/>
      <c r="RRH102" s="311"/>
      <c r="RRI102" s="311"/>
      <c r="RRJ102" s="311"/>
      <c r="RRK102" s="311"/>
      <c r="RRL102" s="311"/>
      <c r="RRM102" s="311"/>
      <c r="RRN102" s="311"/>
      <c r="RRO102" s="311"/>
      <c r="RRP102" s="311"/>
      <c r="RRQ102" s="311"/>
      <c r="RRR102" s="311"/>
      <c r="RRS102" s="311"/>
      <c r="RRT102" s="311"/>
      <c r="RRU102" s="311"/>
      <c r="RRV102" s="311"/>
      <c r="RRW102" s="311"/>
      <c r="RRX102" s="311"/>
      <c r="RRY102" s="311"/>
      <c r="RRZ102" s="311"/>
      <c r="RSA102" s="311"/>
      <c r="RSB102" s="311"/>
      <c r="RSC102" s="311"/>
      <c r="RSD102" s="311"/>
      <c r="RSE102" s="311"/>
      <c r="RSF102" s="311"/>
      <c r="RSG102" s="311"/>
      <c r="RSH102" s="311"/>
      <c r="RSI102" s="311"/>
      <c r="RSJ102" s="311"/>
      <c r="RSK102" s="311"/>
      <c r="RSL102" s="311"/>
      <c r="RSM102" s="311"/>
      <c r="RSN102" s="311"/>
      <c r="RSO102" s="311"/>
      <c r="RSP102" s="311"/>
      <c r="RSQ102" s="311"/>
      <c r="RSR102" s="311"/>
      <c r="RSS102" s="311"/>
      <c r="RST102" s="311"/>
      <c r="RSU102" s="311"/>
      <c r="RSV102" s="311"/>
      <c r="RSW102" s="311"/>
      <c r="RSX102" s="311"/>
      <c r="RSY102" s="311"/>
      <c r="RSZ102" s="311"/>
      <c r="RTA102" s="311"/>
      <c r="RTB102" s="311"/>
      <c r="RTC102" s="311"/>
      <c r="RTD102" s="311"/>
      <c r="RTE102" s="311"/>
      <c r="RTF102" s="311"/>
      <c r="RTG102" s="311"/>
      <c r="RTH102" s="311"/>
      <c r="RTI102" s="311"/>
      <c r="RTJ102" s="311"/>
      <c r="RTK102" s="311"/>
      <c r="RTL102" s="311"/>
      <c r="RTM102" s="311"/>
      <c r="RTN102" s="311"/>
      <c r="RTO102" s="311"/>
      <c r="RTP102" s="311"/>
      <c r="RTQ102" s="311"/>
      <c r="RTR102" s="311"/>
      <c r="RTS102" s="311"/>
      <c r="RTT102" s="311"/>
      <c r="RTU102" s="311"/>
      <c r="RTV102" s="311"/>
      <c r="RTW102" s="311"/>
      <c r="RTX102" s="311"/>
      <c r="RTY102" s="311"/>
      <c r="RTZ102" s="311"/>
      <c r="RUA102" s="311"/>
      <c r="RUB102" s="311"/>
      <c r="RUC102" s="311"/>
      <c r="RUD102" s="311"/>
      <c r="RUE102" s="311"/>
      <c r="RUF102" s="311"/>
      <c r="RUG102" s="311"/>
      <c r="RUH102" s="311"/>
      <c r="RUI102" s="311"/>
      <c r="RUJ102" s="311"/>
      <c r="RUK102" s="311"/>
      <c r="RUL102" s="311"/>
      <c r="RUM102" s="311"/>
      <c r="RUN102" s="311"/>
      <c r="RUO102" s="311"/>
      <c r="RUP102" s="311"/>
      <c r="RUQ102" s="311"/>
      <c r="RUR102" s="311"/>
      <c r="RUS102" s="311"/>
      <c r="RUT102" s="311"/>
      <c r="RUU102" s="311"/>
      <c r="RUV102" s="311"/>
      <c r="RUW102" s="311"/>
      <c r="RUX102" s="311"/>
      <c r="RUY102" s="311"/>
      <c r="RUZ102" s="311"/>
      <c r="RVA102" s="311"/>
      <c r="RVB102" s="311"/>
      <c r="RVC102" s="311"/>
      <c r="RVD102" s="311"/>
      <c r="RVE102" s="311"/>
      <c r="RVF102" s="311"/>
      <c r="RVG102" s="311"/>
      <c r="RVH102" s="311"/>
      <c r="RVI102" s="311"/>
      <c r="RVJ102" s="311"/>
      <c r="RVK102" s="311"/>
      <c r="RVL102" s="311"/>
      <c r="RVM102" s="311"/>
      <c r="RVN102" s="311"/>
      <c r="RVO102" s="311"/>
      <c r="RVP102" s="311"/>
      <c r="RVQ102" s="311"/>
      <c r="RVR102" s="311"/>
      <c r="RVS102" s="311"/>
      <c r="RVT102" s="311"/>
      <c r="RVU102" s="311"/>
      <c r="RVV102" s="311"/>
      <c r="RVW102" s="311"/>
      <c r="RVX102" s="311"/>
      <c r="RVY102" s="311"/>
      <c r="RVZ102" s="311"/>
      <c r="RWA102" s="311"/>
      <c r="RWB102" s="311"/>
      <c r="RWC102" s="311"/>
      <c r="RWD102" s="311"/>
      <c r="RWE102" s="311"/>
      <c r="RWF102" s="311"/>
      <c r="RWG102" s="311"/>
      <c r="RWH102" s="311"/>
      <c r="RWI102" s="311"/>
      <c r="RWJ102" s="311"/>
      <c r="RWK102" s="311"/>
      <c r="RWL102" s="311"/>
      <c r="RWM102" s="311"/>
      <c r="RWN102" s="311"/>
      <c r="RWO102" s="311"/>
      <c r="RWP102" s="311"/>
      <c r="RWQ102" s="311"/>
      <c r="RWR102" s="311"/>
      <c r="RWS102" s="311"/>
      <c r="RWT102" s="311"/>
      <c r="RWU102" s="311"/>
      <c r="RWV102" s="311"/>
      <c r="RWW102" s="311"/>
      <c r="RWX102" s="311"/>
      <c r="RWY102" s="311"/>
      <c r="RWZ102" s="311"/>
      <c r="RXA102" s="311"/>
      <c r="RXB102" s="311"/>
      <c r="RXC102" s="311"/>
      <c r="RXD102" s="311"/>
      <c r="RXE102" s="311"/>
      <c r="RXF102" s="311"/>
      <c r="RXG102" s="311"/>
      <c r="RXH102" s="311"/>
      <c r="RXI102" s="311"/>
      <c r="RXJ102" s="311"/>
      <c r="RXK102" s="311"/>
      <c r="RXL102" s="311"/>
      <c r="RXM102" s="311"/>
      <c r="RXN102" s="311"/>
      <c r="RXO102" s="311"/>
      <c r="RXP102" s="311"/>
      <c r="RXQ102" s="311"/>
      <c r="RXR102" s="311"/>
      <c r="RXS102" s="311"/>
      <c r="RXT102" s="311"/>
      <c r="RXU102" s="311"/>
      <c r="RXV102" s="311"/>
      <c r="RXW102" s="311"/>
      <c r="RXX102" s="311"/>
      <c r="RXY102" s="311"/>
      <c r="RXZ102" s="311"/>
      <c r="RYA102" s="311"/>
      <c r="RYB102" s="311"/>
      <c r="RYC102" s="311"/>
      <c r="RYD102" s="311"/>
      <c r="RYE102" s="311"/>
      <c r="RYF102" s="311"/>
      <c r="RYG102" s="311"/>
      <c r="RYH102" s="311"/>
      <c r="RYI102" s="311"/>
      <c r="RYJ102" s="311"/>
      <c r="RYK102" s="311"/>
      <c r="RYL102" s="311"/>
      <c r="RYM102" s="311"/>
      <c r="RYN102" s="311"/>
      <c r="RYO102" s="311"/>
      <c r="RYP102" s="311"/>
      <c r="RYQ102" s="311"/>
      <c r="RYR102" s="311"/>
      <c r="RYS102" s="311"/>
      <c r="RYT102" s="311"/>
      <c r="RYU102" s="311"/>
      <c r="RYV102" s="311"/>
      <c r="RYW102" s="311"/>
      <c r="RYX102" s="311"/>
      <c r="RYY102" s="311"/>
      <c r="RYZ102" s="311"/>
      <c r="RZA102" s="311"/>
      <c r="RZB102" s="311"/>
      <c r="RZC102" s="311"/>
      <c r="RZD102" s="311"/>
      <c r="RZE102" s="311"/>
      <c r="RZF102" s="311"/>
      <c r="RZG102" s="311"/>
      <c r="RZH102" s="311"/>
      <c r="RZI102" s="311"/>
      <c r="RZJ102" s="311"/>
      <c r="RZK102" s="311"/>
      <c r="RZL102" s="311"/>
      <c r="RZM102" s="311"/>
      <c r="RZN102" s="311"/>
      <c r="RZO102" s="311"/>
      <c r="RZP102" s="311"/>
      <c r="RZQ102" s="311"/>
      <c r="RZR102" s="311"/>
      <c r="RZS102" s="311"/>
      <c r="RZT102" s="311"/>
      <c r="RZU102" s="311"/>
      <c r="RZV102" s="311"/>
      <c r="RZW102" s="311"/>
      <c r="RZX102" s="311"/>
      <c r="RZY102" s="311"/>
      <c r="RZZ102" s="311"/>
      <c r="SAA102" s="311"/>
      <c r="SAB102" s="311"/>
      <c r="SAC102" s="311"/>
      <c r="SAD102" s="311"/>
      <c r="SAE102" s="311"/>
      <c r="SAF102" s="311"/>
      <c r="SAG102" s="311"/>
      <c r="SAH102" s="311"/>
      <c r="SAI102" s="311"/>
      <c r="SAJ102" s="311"/>
      <c r="SAK102" s="311"/>
      <c r="SAL102" s="311"/>
      <c r="SAM102" s="311"/>
      <c r="SAN102" s="311"/>
      <c r="SAO102" s="311"/>
      <c r="SAP102" s="311"/>
      <c r="SAQ102" s="311"/>
      <c r="SAR102" s="311"/>
      <c r="SAS102" s="311"/>
      <c r="SAT102" s="311"/>
      <c r="SAU102" s="311"/>
      <c r="SAV102" s="311"/>
      <c r="SAW102" s="311"/>
      <c r="SAX102" s="311"/>
      <c r="SAY102" s="311"/>
      <c r="SAZ102" s="311"/>
      <c r="SBA102" s="311"/>
      <c r="SBB102" s="311"/>
      <c r="SBC102" s="311"/>
      <c r="SBD102" s="311"/>
      <c r="SBE102" s="311"/>
      <c r="SBF102" s="311"/>
      <c r="SBG102" s="311"/>
      <c r="SBH102" s="311"/>
      <c r="SBI102" s="311"/>
      <c r="SBJ102" s="311"/>
      <c r="SBK102" s="311"/>
      <c r="SBL102" s="311"/>
      <c r="SBM102" s="311"/>
      <c r="SBN102" s="311"/>
      <c r="SBO102" s="311"/>
      <c r="SBP102" s="311"/>
      <c r="SBQ102" s="311"/>
      <c r="SBR102" s="311"/>
      <c r="SBS102" s="311"/>
      <c r="SBT102" s="311"/>
      <c r="SBU102" s="311"/>
      <c r="SBV102" s="311"/>
      <c r="SBW102" s="311"/>
      <c r="SBX102" s="311"/>
      <c r="SBY102" s="311"/>
      <c r="SBZ102" s="311"/>
      <c r="SCA102" s="311"/>
      <c r="SCB102" s="311"/>
      <c r="SCC102" s="311"/>
      <c r="SCD102" s="311"/>
      <c r="SCE102" s="311"/>
      <c r="SCF102" s="311"/>
      <c r="SCG102" s="311"/>
      <c r="SCH102" s="311"/>
      <c r="SCI102" s="311"/>
      <c r="SCJ102" s="311"/>
      <c r="SCK102" s="311"/>
      <c r="SCL102" s="311"/>
      <c r="SCM102" s="311"/>
      <c r="SCN102" s="311"/>
      <c r="SCO102" s="311"/>
      <c r="SCP102" s="311"/>
      <c r="SCQ102" s="311"/>
      <c r="SCR102" s="311"/>
      <c r="SCS102" s="311"/>
      <c r="SCT102" s="311"/>
      <c r="SCU102" s="311"/>
      <c r="SCV102" s="311"/>
      <c r="SCW102" s="311"/>
      <c r="SCX102" s="311"/>
      <c r="SCY102" s="311"/>
      <c r="SCZ102" s="311"/>
      <c r="SDA102" s="311"/>
      <c r="SDB102" s="311"/>
      <c r="SDC102" s="311"/>
      <c r="SDD102" s="311"/>
      <c r="SDE102" s="311"/>
      <c r="SDF102" s="311"/>
      <c r="SDG102" s="311"/>
      <c r="SDH102" s="311"/>
      <c r="SDI102" s="311"/>
      <c r="SDJ102" s="311"/>
      <c r="SDK102" s="311"/>
      <c r="SDL102" s="311"/>
      <c r="SDM102" s="311"/>
      <c r="SDN102" s="311"/>
      <c r="SDO102" s="311"/>
      <c r="SDP102" s="311"/>
      <c r="SDQ102" s="311"/>
      <c r="SDR102" s="311"/>
      <c r="SDS102" s="311"/>
      <c r="SDT102" s="311"/>
      <c r="SDU102" s="311"/>
      <c r="SDV102" s="311"/>
      <c r="SDW102" s="311"/>
      <c r="SDX102" s="311"/>
      <c r="SDY102" s="311"/>
      <c r="SDZ102" s="311"/>
      <c r="SEA102" s="311"/>
      <c r="SEB102" s="311"/>
      <c r="SEC102" s="311"/>
      <c r="SED102" s="311"/>
      <c r="SEE102" s="311"/>
      <c r="SEF102" s="311"/>
      <c r="SEG102" s="311"/>
      <c r="SEH102" s="311"/>
      <c r="SEI102" s="311"/>
      <c r="SEJ102" s="311"/>
      <c r="SEK102" s="311"/>
      <c r="SEL102" s="311"/>
      <c r="SEM102" s="311"/>
      <c r="SEN102" s="311"/>
      <c r="SEO102" s="311"/>
      <c r="SEP102" s="311"/>
      <c r="SEQ102" s="311"/>
      <c r="SER102" s="311"/>
      <c r="SES102" s="311"/>
      <c r="SET102" s="311"/>
      <c r="SEU102" s="311"/>
      <c r="SEV102" s="311"/>
      <c r="SEW102" s="311"/>
      <c r="SEX102" s="311"/>
      <c r="SEY102" s="311"/>
      <c r="SEZ102" s="311"/>
      <c r="SFA102" s="311"/>
      <c r="SFB102" s="311"/>
      <c r="SFC102" s="311"/>
      <c r="SFD102" s="311"/>
      <c r="SFE102" s="311"/>
      <c r="SFF102" s="311"/>
      <c r="SFG102" s="311"/>
      <c r="SFH102" s="311"/>
      <c r="SFI102" s="311"/>
      <c r="SFJ102" s="311"/>
      <c r="SFK102" s="311"/>
      <c r="SFL102" s="311"/>
      <c r="SFM102" s="311"/>
      <c r="SFN102" s="311"/>
      <c r="SFO102" s="311"/>
      <c r="SFP102" s="311"/>
      <c r="SFQ102" s="311"/>
      <c r="SFR102" s="311"/>
      <c r="SFS102" s="311"/>
      <c r="SFT102" s="311"/>
      <c r="SFU102" s="311"/>
      <c r="SFV102" s="311"/>
      <c r="SFW102" s="311"/>
      <c r="SFX102" s="311"/>
      <c r="SFY102" s="311"/>
      <c r="SFZ102" s="311"/>
      <c r="SGA102" s="311"/>
      <c r="SGB102" s="311"/>
      <c r="SGC102" s="311"/>
      <c r="SGD102" s="311"/>
      <c r="SGE102" s="311"/>
      <c r="SGF102" s="311"/>
      <c r="SGG102" s="311"/>
      <c r="SGH102" s="311"/>
      <c r="SGI102" s="311"/>
      <c r="SGJ102" s="311"/>
      <c r="SGK102" s="311"/>
      <c r="SGL102" s="311"/>
      <c r="SGM102" s="311"/>
      <c r="SGN102" s="311"/>
      <c r="SGO102" s="311"/>
      <c r="SGP102" s="311"/>
      <c r="SGQ102" s="311"/>
      <c r="SGR102" s="311"/>
      <c r="SGS102" s="311"/>
      <c r="SGT102" s="311"/>
      <c r="SGU102" s="311"/>
      <c r="SGV102" s="311"/>
      <c r="SGW102" s="311"/>
      <c r="SGX102" s="311"/>
      <c r="SGY102" s="311"/>
      <c r="SGZ102" s="311"/>
      <c r="SHA102" s="311"/>
      <c r="SHB102" s="311"/>
      <c r="SHC102" s="311"/>
      <c r="SHD102" s="311"/>
      <c r="SHE102" s="311"/>
      <c r="SHF102" s="311"/>
      <c r="SHG102" s="311"/>
      <c r="SHH102" s="311"/>
      <c r="SHI102" s="311"/>
      <c r="SHJ102" s="311"/>
      <c r="SHK102" s="311"/>
      <c r="SHL102" s="311"/>
      <c r="SHM102" s="311"/>
      <c r="SHN102" s="311"/>
      <c r="SHO102" s="311"/>
      <c r="SHP102" s="311"/>
      <c r="SHQ102" s="311"/>
      <c r="SHR102" s="311"/>
      <c r="SHS102" s="311"/>
      <c r="SHT102" s="311"/>
      <c r="SHU102" s="311"/>
      <c r="SHV102" s="311"/>
      <c r="SHW102" s="311"/>
      <c r="SHX102" s="311"/>
      <c r="SHY102" s="311"/>
      <c r="SHZ102" s="311"/>
      <c r="SIA102" s="311"/>
      <c r="SIB102" s="311"/>
      <c r="SIC102" s="311"/>
      <c r="SID102" s="311"/>
      <c r="SIE102" s="311"/>
      <c r="SIF102" s="311"/>
      <c r="SIG102" s="311"/>
      <c r="SIH102" s="311"/>
      <c r="SII102" s="311"/>
      <c r="SIJ102" s="311"/>
      <c r="SIK102" s="311"/>
      <c r="SIL102" s="311"/>
      <c r="SIM102" s="311"/>
      <c r="SIN102" s="311"/>
      <c r="SIO102" s="311"/>
      <c r="SIP102" s="311"/>
      <c r="SIQ102" s="311"/>
      <c r="SIR102" s="311"/>
      <c r="SIS102" s="311"/>
      <c r="SIT102" s="311"/>
      <c r="SIU102" s="311"/>
      <c r="SIV102" s="311"/>
      <c r="SIW102" s="311"/>
      <c r="SIX102" s="311"/>
      <c r="SIY102" s="311"/>
      <c r="SIZ102" s="311"/>
      <c r="SJA102" s="311"/>
      <c r="SJB102" s="311"/>
      <c r="SJC102" s="311"/>
      <c r="SJD102" s="311"/>
      <c r="SJE102" s="311"/>
      <c r="SJF102" s="311"/>
      <c r="SJG102" s="311"/>
      <c r="SJH102" s="311"/>
      <c r="SJI102" s="311"/>
      <c r="SJJ102" s="311"/>
      <c r="SJK102" s="311"/>
      <c r="SJL102" s="311"/>
      <c r="SJM102" s="311"/>
      <c r="SJN102" s="311"/>
      <c r="SJO102" s="311"/>
      <c r="SJP102" s="311"/>
      <c r="SJQ102" s="311"/>
      <c r="SJR102" s="311"/>
      <c r="SJS102" s="311"/>
      <c r="SJT102" s="311"/>
      <c r="SJU102" s="311"/>
      <c r="SJV102" s="311"/>
      <c r="SJW102" s="311"/>
      <c r="SJX102" s="311"/>
      <c r="SJY102" s="311"/>
      <c r="SJZ102" s="311"/>
      <c r="SKA102" s="311"/>
      <c r="SKB102" s="311"/>
      <c r="SKC102" s="311"/>
      <c r="SKD102" s="311"/>
      <c r="SKE102" s="311"/>
      <c r="SKF102" s="311"/>
      <c r="SKG102" s="311"/>
      <c r="SKH102" s="311"/>
      <c r="SKI102" s="311"/>
      <c r="SKJ102" s="311"/>
      <c r="SKK102" s="311"/>
      <c r="SKL102" s="311"/>
      <c r="SKM102" s="311"/>
      <c r="SKN102" s="311"/>
      <c r="SKO102" s="311"/>
      <c r="SKP102" s="311"/>
      <c r="SKQ102" s="311"/>
      <c r="SKR102" s="311"/>
      <c r="SKS102" s="311"/>
      <c r="SKT102" s="311"/>
      <c r="SKU102" s="311"/>
      <c r="SKV102" s="311"/>
      <c r="SKW102" s="311"/>
      <c r="SKX102" s="311"/>
      <c r="SKY102" s="311"/>
      <c r="SKZ102" s="311"/>
      <c r="SLA102" s="311"/>
      <c r="SLB102" s="311"/>
      <c r="SLC102" s="311"/>
      <c r="SLD102" s="311"/>
      <c r="SLE102" s="311"/>
      <c r="SLF102" s="311"/>
      <c r="SLG102" s="311"/>
      <c r="SLH102" s="311"/>
      <c r="SLI102" s="311"/>
      <c r="SLJ102" s="311"/>
      <c r="SLK102" s="311"/>
      <c r="SLL102" s="311"/>
      <c r="SLM102" s="311"/>
      <c r="SLN102" s="311"/>
      <c r="SLO102" s="311"/>
      <c r="SLP102" s="311"/>
      <c r="SLQ102" s="311"/>
      <c r="SLR102" s="311"/>
      <c r="SLS102" s="311"/>
      <c r="SLT102" s="311"/>
      <c r="SLU102" s="311"/>
      <c r="SLV102" s="311"/>
      <c r="SLW102" s="311"/>
      <c r="SLX102" s="311"/>
      <c r="SLY102" s="311"/>
      <c r="SLZ102" s="311"/>
      <c r="SMA102" s="311"/>
      <c r="SMB102" s="311"/>
      <c r="SMC102" s="311"/>
      <c r="SMD102" s="311"/>
      <c r="SME102" s="311"/>
      <c r="SMF102" s="311"/>
      <c r="SMG102" s="311"/>
      <c r="SMH102" s="311"/>
      <c r="SMI102" s="311"/>
      <c r="SMJ102" s="311"/>
      <c r="SMK102" s="311"/>
      <c r="SML102" s="311"/>
      <c r="SMM102" s="311"/>
      <c r="SMN102" s="311"/>
      <c r="SMO102" s="311"/>
      <c r="SMP102" s="311"/>
      <c r="SMQ102" s="311"/>
      <c r="SMR102" s="311"/>
      <c r="SMS102" s="311"/>
      <c r="SMT102" s="311"/>
      <c r="SMU102" s="311"/>
      <c r="SMV102" s="311"/>
      <c r="SMW102" s="311"/>
      <c r="SMX102" s="311"/>
      <c r="SMY102" s="311"/>
      <c r="SMZ102" s="311"/>
      <c r="SNA102" s="311"/>
      <c r="SNB102" s="311"/>
      <c r="SNC102" s="311"/>
      <c r="SND102" s="311"/>
      <c r="SNE102" s="311"/>
      <c r="SNF102" s="311"/>
      <c r="SNG102" s="311"/>
      <c r="SNH102" s="311"/>
      <c r="SNI102" s="311"/>
      <c r="SNJ102" s="311"/>
      <c r="SNK102" s="311"/>
      <c r="SNL102" s="311"/>
      <c r="SNM102" s="311"/>
      <c r="SNN102" s="311"/>
      <c r="SNO102" s="311"/>
      <c r="SNP102" s="311"/>
      <c r="SNQ102" s="311"/>
      <c r="SNR102" s="311"/>
      <c r="SNS102" s="311"/>
      <c r="SNT102" s="311"/>
      <c r="SNU102" s="311"/>
      <c r="SNV102" s="311"/>
      <c r="SNW102" s="311"/>
      <c r="SNX102" s="311"/>
      <c r="SNY102" s="311"/>
      <c r="SNZ102" s="311"/>
      <c r="SOA102" s="311"/>
      <c r="SOB102" s="311"/>
      <c r="SOC102" s="311"/>
      <c r="SOD102" s="311"/>
      <c r="SOE102" s="311"/>
      <c r="SOF102" s="311"/>
      <c r="SOG102" s="311"/>
      <c r="SOH102" s="311"/>
      <c r="SOI102" s="311"/>
      <c r="SOJ102" s="311"/>
      <c r="SOK102" s="311"/>
      <c r="SOL102" s="311"/>
      <c r="SOM102" s="311"/>
      <c r="SON102" s="311"/>
      <c r="SOO102" s="311"/>
      <c r="SOP102" s="311"/>
      <c r="SOQ102" s="311"/>
      <c r="SOR102" s="311"/>
      <c r="SOS102" s="311"/>
      <c r="SOT102" s="311"/>
      <c r="SOU102" s="311"/>
      <c r="SOV102" s="311"/>
      <c r="SOW102" s="311"/>
      <c r="SOX102" s="311"/>
      <c r="SOY102" s="311"/>
      <c r="SOZ102" s="311"/>
      <c r="SPA102" s="311"/>
      <c r="SPB102" s="311"/>
      <c r="SPC102" s="311"/>
      <c r="SPD102" s="311"/>
      <c r="SPE102" s="311"/>
      <c r="SPF102" s="311"/>
      <c r="SPG102" s="311"/>
      <c r="SPH102" s="311"/>
      <c r="SPI102" s="311"/>
      <c r="SPJ102" s="311"/>
      <c r="SPK102" s="311"/>
      <c r="SPL102" s="311"/>
      <c r="SPM102" s="311"/>
      <c r="SPN102" s="311"/>
      <c r="SPO102" s="311"/>
      <c r="SPP102" s="311"/>
      <c r="SPQ102" s="311"/>
      <c r="SPR102" s="311"/>
      <c r="SPS102" s="311"/>
      <c r="SPT102" s="311"/>
      <c r="SPU102" s="311"/>
      <c r="SPV102" s="311"/>
      <c r="SPW102" s="311"/>
      <c r="SPX102" s="311"/>
      <c r="SPY102" s="311"/>
      <c r="SPZ102" s="311"/>
      <c r="SQA102" s="311"/>
      <c r="SQB102" s="311"/>
      <c r="SQC102" s="311"/>
      <c r="SQD102" s="311"/>
      <c r="SQE102" s="311"/>
      <c r="SQF102" s="311"/>
      <c r="SQG102" s="311"/>
      <c r="SQH102" s="311"/>
      <c r="SQI102" s="311"/>
      <c r="SQJ102" s="311"/>
      <c r="SQK102" s="311"/>
      <c r="SQL102" s="311"/>
      <c r="SQM102" s="311"/>
      <c r="SQN102" s="311"/>
      <c r="SQO102" s="311"/>
      <c r="SQP102" s="311"/>
      <c r="SQQ102" s="311"/>
      <c r="SQR102" s="311"/>
      <c r="SQS102" s="311"/>
      <c r="SQT102" s="311"/>
      <c r="SQU102" s="311"/>
      <c r="SQV102" s="311"/>
      <c r="SQW102" s="311"/>
      <c r="SQX102" s="311"/>
      <c r="SQY102" s="311"/>
      <c r="SQZ102" s="311"/>
      <c r="SRA102" s="311"/>
      <c r="SRB102" s="311"/>
      <c r="SRC102" s="311"/>
      <c r="SRD102" s="311"/>
      <c r="SRE102" s="311"/>
      <c r="SRF102" s="311"/>
      <c r="SRG102" s="311"/>
      <c r="SRH102" s="311"/>
      <c r="SRI102" s="311"/>
      <c r="SRJ102" s="311"/>
      <c r="SRK102" s="311"/>
      <c r="SRL102" s="311"/>
      <c r="SRM102" s="311"/>
      <c r="SRN102" s="311"/>
      <c r="SRO102" s="311"/>
      <c r="SRP102" s="311"/>
      <c r="SRQ102" s="311"/>
      <c r="SRR102" s="311"/>
      <c r="SRS102" s="311"/>
      <c r="SRT102" s="311"/>
      <c r="SRU102" s="311"/>
      <c r="SRV102" s="311"/>
      <c r="SRW102" s="311"/>
      <c r="SRX102" s="311"/>
      <c r="SRY102" s="311"/>
      <c r="SRZ102" s="311"/>
      <c r="SSA102" s="311"/>
      <c r="SSB102" s="311"/>
      <c r="SSC102" s="311"/>
      <c r="SSD102" s="311"/>
      <c r="SSE102" s="311"/>
      <c r="SSF102" s="311"/>
      <c r="SSG102" s="311"/>
      <c r="SSH102" s="311"/>
      <c r="SSI102" s="311"/>
      <c r="SSJ102" s="311"/>
      <c r="SSK102" s="311"/>
      <c r="SSL102" s="311"/>
      <c r="SSM102" s="311"/>
      <c r="SSN102" s="311"/>
      <c r="SSO102" s="311"/>
      <c r="SSP102" s="311"/>
      <c r="SSQ102" s="311"/>
      <c r="SSR102" s="311"/>
      <c r="SSS102" s="311"/>
      <c r="SST102" s="311"/>
      <c r="SSU102" s="311"/>
      <c r="SSV102" s="311"/>
      <c r="SSW102" s="311"/>
      <c r="SSX102" s="311"/>
      <c r="SSY102" s="311"/>
      <c r="SSZ102" s="311"/>
      <c r="STA102" s="311"/>
      <c r="STB102" s="311"/>
      <c r="STC102" s="311"/>
      <c r="STD102" s="311"/>
      <c r="STE102" s="311"/>
      <c r="STF102" s="311"/>
      <c r="STG102" s="311"/>
      <c r="STH102" s="311"/>
      <c r="STI102" s="311"/>
      <c r="STJ102" s="311"/>
      <c r="STK102" s="311"/>
      <c r="STL102" s="311"/>
      <c r="STM102" s="311"/>
      <c r="STN102" s="311"/>
      <c r="STO102" s="311"/>
      <c r="STP102" s="311"/>
      <c r="STQ102" s="311"/>
      <c r="STR102" s="311"/>
      <c r="STS102" s="311"/>
      <c r="STT102" s="311"/>
      <c r="STU102" s="311"/>
      <c r="STV102" s="311"/>
      <c r="STW102" s="311"/>
      <c r="STX102" s="311"/>
      <c r="STY102" s="311"/>
      <c r="STZ102" s="311"/>
      <c r="SUA102" s="311"/>
      <c r="SUB102" s="311"/>
      <c r="SUC102" s="311"/>
      <c r="SUD102" s="311"/>
      <c r="SUE102" s="311"/>
      <c r="SUF102" s="311"/>
      <c r="SUG102" s="311"/>
      <c r="SUH102" s="311"/>
      <c r="SUI102" s="311"/>
      <c r="SUJ102" s="311"/>
      <c r="SUK102" s="311"/>
      <c r="SUL102" s="311"/>
      <c r="SUM102" s="311"/>
      <c r="SUN102" s="311"/>
      <c r="SUO102" s="311"/>
      <c r="SUP102" s="311"/>
      <c r="SUQ102" s="311"/>
      <c r="SUR102" s="311"/>
      <c r="SUS102" s="311"/>
      <c r="SUT102" s="311"/>
      <c r="SUU102" s="311"/>
      <c r="SUV102" s="311"/>
      <c r="SUW102" s="311"/>
      <c r="SUX102" s="311"/>
      <c r="SUY102" s="311"/>
      <c r="SUZ102" s="311"/>
      <c r="SVA102" s="311"/>
      <c r="SVB102" s="311"/>
      <c r="SVC102" s="311"/>
      <c r="SVD102" s="311"/>
      <c r="SVE102" s="311"/>
      <c r="SVF102" s="311"/>
      <c r="SVG102" s="311"/>
      <c r="SVH102" s="311"/>
      <c r="SVI102" s="311"/>
      <c r="SVJ102" s="311"/>
      <c r="SVK102" s="311"/>
      <c r="SVL102" s="311"/>
      <c r="SVM102" s="311"/>
      <c r="SVN102" s="311"/>
      <c r="SVO102" s="311"/>
      <c r="SVP102" s="311"/>
      <c r="SVQ102" s="311"/>
      <c r="SVR102" s="311"/>
      <c r="SVS102" s="311"/>
      <c r="SVT102" s="311"/>
      <c r="SVU102" s="311"/>
      <c r="SVV102" s="311"/>
      <c r="SVW102" s="311"/>
      <c r="SVX102" s="311"/>
      <c r="SVY102" s="311"/>
      <c r="SVZ102" s="311"/>
      <c r="SWA102" s="311"/>
      <c r="SWB102" s="311"/>
      <c r="SWC102" s="311"/>
      <c r="SWD102" s="311"/>
      <c r="SWE102" s="311"/>
      <c r="SWF102" s="311"/>
      <c r="SWG102" s="311"/>
      <c r="SWH102" s="311"/>
      <c r="SWI102" s="311"/>
      <c r="SWJ102" s="311"/>
      <c r="SWK102" s="311"/>
      <c r="SWL102" s="311"/>
      <c r="SWM102" s="311"/>
      <c r="SWN102" s="311"/>
      <c r="SWO102" s="311"/>
      <c r="SWP102" s="311"/>
      <c r="SWQ102" s="311"/>
      <c r="SWR102" s="311"/>
      <c r="SWS102" s="311"/>
      <c r="SWT102" s="311"/>
      <c r="SWU102" s="311"/>
      <c r="SWV102" s="311"/>
      <c r="SWW102" s="311"/>
      <c r="SWX102" s="311"/>
      <c r="SWY102" s="311"/>
      <c r="SWZ102" s="311"/>
      <c r="SXA102" s="311"/>
      <c r="SXB102" s="311"/>
      <c r="SXC102" s="311"/>
      <c r="SXD102" s="311"/>
      <c r="SXE102" s="311"/>
      <c r="SXF102" s="311"/>
      <c r="SXG102" s="311"/>
      <c r="SXH102" s="311"/>
      <c r="SXI102" s="311"/>
      <c r="SXJ102" s="311"/>
      <c r="SXK102" s="311"/>
      <c r="SXL102" s="311"/>
      <c r="SXM102" s="311"/>
      <c r="SXN102" s="311"/>
      <c r="SXO102" s="311"/>
      <c r="SXP102" s="311"/>
      <c r="SXQ102" s="311"/>
      <c r="SXR102" s="311"/>
      <c r="SXS102" s="311"/>
      <c r="SXT102" s="311"/>
      <c r="SXU102" s="311"/>
      <c r="SXV102" s="311"/>
      <c r="SXW102" s="311"/>
      <c r="SXX102" s="311"/>
      <c r="SXY102" s="311"/>
      <c r="SXZ102" s="311"/>
      <c r="SYA102" s="311"/>
      <c r="SYB102" s="311"/>
      <c r="SYC102" s="311"/>
      <c r="SYD102" s="311"/>
      <c r="SYE102" s="311"/>
      <c r="SYF102" s="311"/>
      <c r="SYG102" s="311"/>
      <c r="SYH102" s="311"/>
      <c r="SYI102" s="311"/>
      <c r="SYJ102" s="311"/>
      <c r="SYK102" s="311"/>
      <c r="SYL102" s="311"/>
      <c r="SYM102" s="311"/>
      <c r="SYN102" s="311"/>
      <c r="SYO102" s="311"/>
      <c r="SYP102" s="311"/>
      <c r="SYQ102" s="311"/>
      <c r="SYR102" s="311"/>
      <c r="SYS102" s="311"/>
      <c r="SYT102" s="311"/>
      <c r="SYU102" s="311"/>
      <c r="SYV102" s="311"/>
      <c r="SYW102" s="311"/>
      <c r="SYX102" s="311"/>
      <c r="SYY102" s="311"/>
      <c r="SYZ102" s="311"/>
      <c r="SZA102" s="311"/>
      <c r="SZB102" s="311"/>
      <c r="SZC102" s="311"/>
      <c r="SZD102" s="311"/>
      <c r="SZE102" s="311"/>
      <c r="SZF102" s="311"/>
      <c r="SZG102" s="311"/>
      <c r="SZH102" s="311"/>
      <c r="SZI102" s="311"/>
      <c r="SZJ102" s="311"/>
      <c r="SZK102" s="311"/>
      <c r="SZL102" s="311"/>
      <c r="SZM102" s="311"/>
      <c r="SZN102" s="311"/>
      <c r="SZO102" s="311"/>
      <c r="SZP102" s="311"/>
      <c r="SZQ102" s="311"/>
      <c r="SZR102" s="311"/>
      <c r="SZS102" s="311"/>
      <c r="SZT102" s="311"/>
      <c r="SZU102" s="311"/>
      <c r="SZV102" s="311"/>
      <c r="SZW102" s="311"/>
      <c r="SZX102" s="311"/>
      <c r="SZY102" s="311"/>
      <c r="SZZ102" s="311"/>
      <c r="TAA102" s="311"/>
      <c r="TAB102" s="311"/>
      <c r="TAC102" s="311"/>
      <c r="TAD102" s="311"/>
      <c r="TAE102" s="311"/>
      <c r="TAF102" s="311"/>
      <c r="TAG102" s="311"/>
      <c r="TAH102" s="311"/>
      <c r="TAI102" s="311"/>
      <c r="TAJ102" s="311"/>
      <c r="TAK102" s="311"/>
      <c r="TAL102" s="311"/>
      <c r="TAM102" s="311"/>
      <c r="TAN102" s="311"/>
      <c r="TAO102" s="311"/>
      <c r="TAP102" s="311"/>
      <c r="TAQ102" s="311"/>
      <c r="TAR102" s="311"/>
      <c r="TAS102" s="311"/>
      <c r="TAT102" s="311"/>
      <c r="TAU102" s="311"/>
      <c r="TAV102" s="311"/>
      <c r="TAW102" s="311"/>
      <c r="TAX102" s="311"/>
      <c r="TAY102" s="311"/>
      <c r="TAZ102" s="311"/>
      <c r="TBA102" s="311"/>
      <c r="TBB102" s="311"/>
      <c r="TBC102" s="311"/>
      <c r="TBD102" s="311"/>
      <c r="TBE102" s="311"/>
      <c r="TBF102" s="311"/>
      <c r="TBG102" s="311"/>
      <c r="TBH102" s="311"/>
      <c r="TBI102" s="311"/>
      <c r="TBJ102" s="311"/>
      <c r="TBK102" s="311"/>
      <c r="TBL102" s="311"/>
      <c r="TBM102" s="311"/>
      <c r="TBN102" s="311"/>
      <c r="TBO102" s="311"/>
      <c r="TBP102" s="311"/>
      <c r="TBQ102" s="311"/>
      <c r="TBR102" s="311"/>
      <c r="TBS102" s="311"/>
      <c r="TBT102" s="311"/>
      <c r="TBU102" s="311"/>
      <c r="TBV102" s="311"/>
      <c r="TBW102" s="311"/>
      <c r="TBX102" s="311"/>
      <c r="TBY102" s="311"/>
      <c r="TBZ102" s="311"/>
      <c r="TCA102" s="311"/>
      <c r="TCB102" s="311"/>
      <c r="TCC102" s="311"/>
      <c r="TCD102" s="311"/>
      <c r="TCE102" s="311"/>
      <c r="TCF102" s="311"/>
      <c r="TCG102" s="311"/>
      <c r="TCH102" s="311"/>
      <c r="TCI102" s="311"/>
      <c r="TCJ102" s="311"/>
      <c r="TCK102" s="311"/>
      <c r="TCL102" s="311"/>
      <c r="TCM102" s="311"/>
      <c r="TCN102" s="311"/>
      <c r="TCO102" s="311"/>
      <c r="TCP102" s="311"/>
      <c r="TCQ102" s="311"/>
      <c r="TCR102" s="311"/>
      <c r="TCS102" s="311"/>
      <c r="TCT102" s="311"/>
      <c r="TCU102" s="311"/>
      <c r="TCV102" s="311"/>
      <c r="TCW102" s="311"/>
      <c r="TCX102" s="311"/>
      <c r="TCY102" s="311"/>
      <c r="TCZ102" s="311"/>
      <c r="TDA102" s="311"/>
      <c r="TDB102" s="311"/>
      <c r="TDC102" s="311"/>
      <c r="TDD102" s="311"/>
      <c r="TDE102" s="311"/>
      <c r="TDF102" s="311"/>
      <c r="TDG102" s="311"/>
      <c r="TDH102" s="311"/>
      <c r="TDI102" s="311"/>
      <c r="TDJ102" s="311"/>
      <c r="TDK102" s="311"/>
      <c r="TDL102" s="311"/>
      <c r="TDM102" s="311"/>
      <c r="TDN102" s="311"/>
      <c r="TDO102" s="311"/>
      <c r="TDP102" s="311"/>
      <c r="TDQ102" s="311"/>
      <c r="TDR102" s="311"/>
      <c r="TDS102" s="311"/>
      <c r="TDT102" s="311"/>
      <c r="TDU102" s="311"/>
      <c r="TDV102" s="311"/>
      <c r="TDW102" s="311"/>
      <c r="TDX102" s="311"/>
      <c r="TDY102" s="311"/>
      <c r="TDZ102" s="311"/>
      <c r="TEA102" s="311"/>
      <c r="TEB102" s="311"/>
      <c r="TEC102" s="311"/>
      <c r="TED102" s="311"/>
      <c r="TEE102" s="311"/>
      <c r="TEF102" s="311"/>
      <c r="TEG102" s="311"/>
      <c r="TEH102" s="311"/>
      <c r="TEI102" s="311"/>
      <c r="TEJ102" s="311"/>
      <c r="TEK102" s="311"/>
      <c r="TEL102" s="311"/>
      <c r="TEM102" s="311"/>
      <c r="TEN102" s="311"/>
      <c r="TEO102" s="311"/>
      <c r="TEP102" s="311"/>
      <c r="TEQ102" s="311"/>
      <c r="TER102" s="311"/>
      <c r="TES102" s="311"/>
      <c r="TET102" s="311"/>
      <c r="TEU102" s="311"/>
      <c r="TEV102" s="311"/>
      <c r="TEW102" s="311"/>
      <c r="TEX102" s="311"/>
      <c r="TEY102" s="311"/>
      <c r="TEZ102" s="311"/>
      <c r="TFA102" s="311"/>
      <c r="TFB102" s="311"/>
      <c r="TFC102" s="311"/>
      <c r="TFD102" s="311"/>
      <c r="TFE102" s="311"/>
      <c r="TFF102" s="311"/>
      <c r="TFG102" s="311"/>
      <c r="TFH102" s="311"/>
      <c r="TFI102" s="311"/>
      <c r="TFJ102" s="311"/>
      <c r="TFK102" s="311"/>
      <c r="TFL102" s="311"/>
      <c r="TFM102" s="311"/>
      <c r="TFN102" s="311"/>
      <c r="TFO102" s="311"/>
      <c r="TFP102" s="311"/>
      <c r="TFQ102" s="311"/>
      <c r="TFR102" s="311"/>
      <c r="TFS102" s="311"/>
      <c r="TFT102" s="311"/>
      <c r="TFU102" s="311"/>
      <c r="TFV102" s="311"/>
      <c r="TFW102" s="311"/>
      <c r="TFX102" s="311"/>
      <c r="TFY102" s="311"/>
      <c r="TFZ102" s="311"/>
      <c r="TGA102" s="311"/>
      <c r="TGB102" s="311"/>
      <c r="TGC102" s="311"/>
      <c r="TGD102" s="311"/>
      <c r="TGE102" s="311"/>
      <c r="TGF102" s="311"/>
      <c r="TGG102" s="311"/>
      <c r="TGH102" s="311"/>
      <c r="TGI102" s="311"/>
      <c r="TGJ102" s="311"/>
      <c r="TGK102" s="311"/>
      <c r="TGL102" s="311"/>
      <c r="TGM102" s="311"/>
      <c r="TGN102" s="311"/>
      <c r="TGO102" s="311"/>
      <c r="TGP102" s="311"/>
      <c r="TGQ102" s="311"/>
      <c r="TGR102" s="311"/>
      <c r="TGS102" s="311"/>
      <c r="TGT102" s="311"/>
      <c r="TGU102" s="311"/>
      <c r="TGV102" s="311"/>
      <c r="TGW102" s="311"/>
      <c r="TGX102" s="311"/>
      <c r="TGY102" s="311"/>
      <c r="TGZ102" s="311"/>
      <c r="THA102" s="311"/>
      <c r="THB102" s="311"/>
      <c r="THC102" s="311"/>
      <c r="THD102" s="311"/>
      <c r="THE102" s="311"/>
      <c r="THF102" s="311"/>
      <c r="THG102" s="311"/>
      <c r="THH102" s="311"/>
      <c r="THI102" s="311"/>
      <c r="THJ102" s="311"/>
      <c r="THK102" s="311"/>
      <c r="THL102" s="311"/>
      <c r="THM102" s="311"/>
      <c r="THN102" s="311"/>
      <c r="THO102" s="311"/>
      <c r="THP102" s="311"/>
      <c r="THQ102" s="311"/>
      <c r="THR102" s="311"/>
      <c r="THS102" s="311"/>
      <c r="THT102" s="311"/>
      <c r="THU102" s="311"/>
      <c r="THV102" s="311"/>
      <c r="THW102" s="311"/>
      <c r="THX102" s="311"/>
      <c r="THY102" s="311"/>
      <c r="THZ102" s="311"/>
      <c r="TIA102" s="311"/>
      <c r="TIB102" s="311"/>
      <c r="TIC102" s="311"/>
      <c r="TID102" s="311"/>
      <c r="TIE102" s="311"/>
      <c r="TIF102" s="311"/>
      <c r="TIG102" s="311"/>
      <c r="TIH102" s="311"/>
      <c r="TII102" s="311"/>
      <c r="TIJ102" s="311"/>
      <c r="TIK102" s="311"/>
      <c r="TIL102" s="311"/>
      <c r="TIM102" s="311"/>
      <c r="TIN102" s="311"/>
      <c r="TIO102" s="311"/>
      <c r="TIP102" s="311"/>
      <c r="TIQ102" s="311"/>
      <c r="TIR102" s="311"/>
      <c r="TIS102" s="311"/>
      <c r="TIT102" s="311"/>
      <c r="TIU102" s="311"/>
      <c r="TIV102" s="311"/>
      <c r="TIW102" s="311"/>
      <c r="TIX102" s="311"/>
      <c r="TIY102" s="311"/>
      <c r="TIZ102" s="311"/>
      <c r="TJA102" s="311"/>
      <c r="TJB102" s="311"/>
      <c r="TJC102" s="311"/>
      <c r="TJD102" s="311"/>
      <c r="TJE102" s="311"/>
      <c r="TJF102" s="311"/>
      <c r="TJG102" s="311"/>
      <c r="TJH102" s="311"/>
      <c r="TJI102" s="311"/>
      <c r="TJJ102" s="311"/>
      <c r="TJK102" s="311"/>
      <c r="TJL102" s="311"/>
      <c r="TJM102" s="311"/>
      <c r="TJN102" s="311"/>
      <c r="TJO102" s="311"/>
      <c r="TJP102" s="311"/>
      <c r="TJQ102" s="311"/>
      <c r="TJR102" s="311"/>
      <c r="TJS102" s="311"/>
      <c r="TJT102" s="311"/>
      <c r="TJU102" s="311"/>
      <c r="TJV102" s="311"/>
      <c r="TJW102" s="311"/>
      <c r="TJX102" s="311"/>
      <c r="TJY102" s="311"/>
      <c r="TJZ102" s="311"/>
      <c r="TKA102" s="311"/>
      <c r="TKB102" s="311"/>
      <c r="TKC102" s="311"/>
      <c r="TKD102" s="311"/>
      <c r="TKE102" s="311"/>
      <c r="TKF102" s="311"/>
      <c r="TKG102" s="311"/>
      <c r="TKH102" s="311"/>
      <c r="TKI102" s="311"/>
      <c r="TKJ102" s="311"/>
      <c r="TKK102" s="311"/>
      <c r="TKL102" s="311"/>
      <c r="TKM102" s="311"/>
      <c r="TKN102" s="311"/>
      <c r="TKO102" s="311"/>
      <c r="TKP102" s="311"/>
      <c r="TKQ102" s="311"/>
      <c r="TKR102" s="311"/>
      <c r="TKS102" s="311"/>
      <c r="TKT102" s="311"/>
      <c r="TKU102" s="311"/>
      <c r="TKV102" s="311"/>
      <c r="TKW102" s="311"/>
      <c r="TKX102" s="311"/>
      <c r="TKY102" s="311"/>
      <c r="TKZ102" s="311"/>
      <c r="TLA102" s="311"/>
      <c r="TLB102" s="311"/>
      <c r="TLC102" s="311"/>
      <c r="TLD102" s="311"/>
      <c r="TLE102" s="311"/>
      <c r="TLF102" s="311"/>
      <c r="TLG102" s="311"/>
      <c r="TLH102" s="311"/>
      <c r="TLI102" s="311"/>
      <c r="TLJ102" s="311"/>
      <c r="TLK102" s="311"/>
      <c r="TLL102" s="311"/>
      <c r="TLM102" s="311"/>
      <c r="TLN102" s="311"/>
      <c r="TLO102" s="311"/>
      <c r="TLP102" s="311"/>
      <c r="TLQ102" s="311"/>
      <c r="TLR102" s="311"/>
      <c r="TLS102" s="311"/>
      <c r="TLT102" s="311"/>
      <c r="TLU102" s="311"/>
      <c r="TLV102" s="311"/>
      <c r="TLW102" s="311"/>
      <c r="TLX102" s="311"/>
      <c r="TLY102" s="311"/>
      <c r="TLZ102" s="311"/>
      <c r="TMA102" s="311"/>
      <c r="TMB102" s="311"/>
      <c r="TMC102" s="311"/>
      <c r="TMD102" s="311"/>
      <c r="TME102" s="311"/>
      <c r="TMF102" s="311"/>
      <c r="TMG102" s="311"/>
      <c r="TMH102" s="311"/>
      <c r="TMI102" s="311"/>
      <c r="TMJ102" s="311"/>
      <c r="TMK102" s="311"/>
      <c r="TML102" s="311"/>
      <c r="TMM102" s="311"/>
      <c r="TMN102" s="311"/>
      <c r="TMO102" s="311"/>
      <c r="TMP102" s="311"/>
      <c r="TMQ102" s="311"/>
      <c r="TMR102" s="311"/>
      <c r="TMS102" s="311"/>
      <c r="TMT102" s="311"/>
      <c r="TMU102" s="311"/>
      <c r="TMV102" s="311"/>
      <c r="TMW102" s="311"/>
      <c r="TMX102" s="311"/>
      <c r="TMY102" s="311"/>
      <c r="TMZ102" s="311"/>
      <c r="TNA102" s="311"/>
      <c r="TNB102" s="311"/>
      <c r="TNC102" s="311"/>
      <c r="TND102" s="311"/>
      <c r="TNE102" s="311"/>
      <c r="TNF102" s="311"/>
      <c r="TNG102" s="311"/>
      <c r="TNH102" s="311"/>
      <c r="TNI102" s="311"/>
      <c r="TNJ102" s="311"/>
      <c r="TNK102" s="311"/>
      <c r="TNL102" s="311"/>
      <c r="TNM102" s="311"/>
      <c r="TNN102" s="311"/>
      <c r="TNO102" s="311"/>
      <c r="TNP102" s="311"/>
      <c r="TNQ102" s="311"/>
      <c r="TNR102" s="311"/>
      <c r="TNS102" s="311"/>
      <c r="TNT102" s="311"/>
      <c r="TNU102" s="311"/>
      <c r="TNV102" s="311"/>
      <c r="TNW102" s="311"/>
      <c r="TNX102" s="311"/>
      <c r="TNY102" s="311"/>
      <c r="TNZ102" s="311"/>
      <c r="TOA102" s="311"/>
      <c r="TOB102" s="311"/>
      <c r="TOC102" s="311"/>
      <c r="TOD102" s="311"/>
      <c r="TOE102" s="311"/>
      <c r="TOF102" s="311"/>
      <c r="TOG102" s="311"/>
      <c r="TOH102" s="311"/>
      <c r="TOI102" s="311"/>
      <c r="TOJ102" s="311"/>
      <c r="TOK102" s="311"/>
      <c r="TOL102" s="311"/>
      <c r="TOM102" s="311"/>
      <c r="TON102" s="311"/>
      <c r="TOO102" s="311"/>
      <c r="TOP102" s="311"/>
      <c r="TOQ102" s="311"/>
      <c r="TOR102" s="311"/>
      <c r="TOS102" s="311"/>
      <c r="TOT102" s="311"/>
      <c r="TOU102" s="311"/>
      <c r="TOV102" s="311"/>
      <c r="TOW102" s="311"/>
      <c r="TOX102" s="311"/>
      <c r="TOY102" s="311"/>
      <c r="TOZ102" s="311"/>
      <c r="TPA102" s="311"/>
      <c r="TPB102" s="311"/>
      <c r="TPC102" s="311"/>
      <c r="TPD102" s="311"/>
      <c r="TPE102" s="311"/>
      <c r="TPF102" s="311"/>
      <c r="TPG102" s="311"/>
      <c r="TPH102" s="311"/>
      <c r="TPI102" s="311"/>
      <c r="TPJ102" s="311"/>
      <c r="TPK102" s="311"/>
      <c r="TPL102" s="311"/>
      <c r="TPM102" s="311"/>
      <c r="TPN102" s="311"/>
      <c r="TPO102" s="311"/>
      <c r="TPP102" s="311"/>
      <c r="TPQ102" s="311"/>
      <c r="TPR102" s="311"/>
      <c r="TPS102" s="311"/>
      <c r="TPT102" s="311"/>
      <c r="TPU102" s="311"/>
      <c r="TPV102" s="311"/>
      <c r="TPW102" s="311"/>
      <c r="TPX102" s="311"/>
      <c r="TPY102" s="311"/>
      <c r="TPZ102" s="311"/>
      <c r="TQA102" s="311"/>
      <c r="TQB102" s="311"/>
      <c r="TQC102" s="311"/>
      <c r="TQD102" s="311"/>
      <c r="TQE102" s="311"/>
      <c r="TQF102" s="311"/>
      <c r="TQG102" s="311"/>
      <c r="TQH102" s="311"/>
      <c r="TQI102" s="311"/>
      <c r="TQJ102" s="311"/>
      <c r="TQK102" s="311"/>
      <c r="TQL102" s="311"/>
      <c r="TQM102" s="311"/>
      <c r="TQN102" s="311"/>
      <c r="TQO102" s="311"/>
      <c r="TQP102" s="311"/>
      <c r="TQQ102" s="311"/>
      <c r="TQR102" s="311"/>
      <c r="TQS102" s="311"/>
      <c r="TQT102" s="311"/>
      <c r="TQU102" s="311"/>
      <c r="TQV102" s="311"/>
      <c r="TQW102" s="311"/>
      <c r="TQX102" s="311"/>
      <c r="TQY102" s="311"/>
      <c r="TQZ102" s="311"/>
      <c r="TRA102" s="311"/>
      <c r="TRB102" s="311"/>
      <c r="TRC102" s="311"/>
      <c r="TRD102" s="311"/>
      <c r="TRE102" s="311"/>
      <c r="TRF102" s="311"/>
      <c r="TRG102" s="311"/>
      <c r="TRH102" s="311"/>
      <c r="TRI102" s="311"/>
      <c r="TRJ102" s="311"/>
      <c r="TRK102" s="311"/>
      <c r="TRL102" s="311"/>
      <c r="TRM102" s="311"/>
      <c r="TRN102" s="311"/>
      <c r="TRO102" s="311"/>
      <c r="TRP102" s="311"/>
      <c r="TRQ102" s="311"/>
      <c r="TRR102" s="311"/>
      <c r="TRS102" s="311"/>
      <c r="TRT102" s="311"/>
      <c r="TRU102" s="311"/>
      <c r="TRV102" s="311"/>
      <c r="TRW102" s="311"/>
      <c r="TRX102" s="311"/>
      <c r="TRY102" s="311"/>
      <c r="TRZ102" s="311"/>
      <c r="TSA102" s="311"/>
      <c r="TSB102" s="311"/>
      <c r="TSC102" s="311"/>
      <c r="TSD102" s="311"/>
      <c r="TSE102" s="311"/>
      <c r="TSF102" s="311"/>
      <c r="TSG102" s="311"/>
      <c r="TSH102" s="311"/>
      <c r="TSI102" s="311"/>
      <c r="TSJ102" s="311"/>
      <c r="TSK102" s="311"/>
      <c r="TSL102" s="311"/>
      <c r="TSM102" s="311"/>
      <c r="TSN102" s="311"/>
      <c r="TSO102" s="311"/>
      <c r="TSP102" s="311"/>
      <c r="TSQ102" s="311"/>
      <c r="TSR102" s="311"/>
      <c r="TSS102" s="311"/>
      <c r="TST102" s="311"/>
      <c r="TSU102" s="311"/>
      <c r="TSV102" s="311"/>
      <c r="TSW102" s="311"/>
      <c r="TSX102" s="311"/>
      <c r="TSY102" s="311"/>
      <c r="TSZ102" s="311"/>
      <c r="TTA102" s="311"/>
      <c r="TTB102" s="311"/>
      <c r="TTC102" s="311"/>
      <c r="TTD102" s="311"/>
      <c r="TTE102" s="311"/>
      <c r="TTF102" s="311"/>
      <c r="TTG102" s="311"/>
      <c r="TTH102" s="311"/>
      <c r="TTI102" s="311"/>
      <c r="TTJ102" s="311"/>
      <c r="TTK102" s="311"/>
      <c r="TTL102" s="311"/>
      <c r="TTM102" s="311"/>
      <c r="TTN102" s="311"/>
      <c r="TTO102" s="311"/>
      <c r="TTP102" s="311"/>
      <c r="TTQ102" s="311"/>
      <c r="TTR102" s="311"/>
      <c r="TTS102" s="311"/>
      <c r="TTT102" s="311"/>
      <c r="TTU102" s="311"/>
      <c r="TTV102" s="311"/>
      <c r="TTW102" s="311"/>
      <c r="TTX102" s="311"/>
      <c r="TTY102" s="311"/>
      <c r="TTZ102" s="311"/>
      <c r="TUA102" s="311"/>
      <c r="TUB102" s="311"/>
      <c r="TUC102" s="311"/>
      <c r="TUD102" s="311"/>
      <c r="TUE102" s="311"/>
      <c r="TUF102" s="311"/>
      <c r="TUG102" s="311"/>
      <c r="TUH102" s="311"/>
      <c r="TUI102" s="311"/>
      <c r="TUJ102" s="311"/>
      <c r="TUK102" s="311"/>
      <c r="TUL102" s="311"/>
      <c r="TUM102" s="311"/>
      <c r="TUN102" s="311"/>
      <c r="TUO102" s="311"/>
      <c r="TUP102" s="311"/>
      <c r="TUQ102" s="311"/>
      <c r="TUR102" s="311"/>
      <c r="TUS102" s="311"/>
      <c r="TUT102" s="311"/>
      <c r="TUU102" s="311"/>
      <c r="TUV102" s="311"/>
      <c r="TUW102" s="311"/>
      <c r="TUX102" s="311"/>
      <c r="TUY102" s="311"/>
      <c r="TUZ102" s="311"/>
      <c r="TVA102" s="311"/>
      <c r="TVB102" s="311"/>
      <c r="TVC102" s="311"/>
      <c r="TVD102" s="311"/>
      <c r="TVE102" s="311"/>
      <c r="TVF102" s="311"/>
      <c r="TVG102" s="311"/>
      <c r="TVH102" s="311"/>
      <c r="TVI102" s="311"/>
      <c r="TVJ102" s="311"/>
      <c r="TVK102" s="311"/>
      <c r="TVL102" s="311"/>
      <c r="TVM102" s="311"/>
      <c r="TVN102" s="311"/>
      <c r="TVO102" s="311"/>
      <c r="TVP102" s="311"/>
      <c r="TVQ102" s="311"/>
      <c r="TVR102" s="311"/>
      <c r="TVS102" s="311"/>
      <c r="TVT102" s="311"/>
      <c r="TVU102" s="311"/>
      <c r="TVV102" s="311"/>
      <c r="TVW102" s="311"/>
      <c r="TVX102" s="311"/>
      <c r="TVY102" s="311"/>
      <c r="TVZ102" s="311"/>
      <c r="TWA102" s="311"/>
      <c r="TWB102" s="311"/>
      <c r="TWC102" s="311"/>
      <c r="TWD102" s="311"/>
      <c r="TWE102" s="311"/>
      <c r="TWF102" s="311"/>
      <c r="TWG102" s="311"/>
      <c r="TWH102" s="311"/>
      <c r="TWI102" s="311"/>
      <c r="TWJ102" s="311"/>
      <c r="TWK102" s="311"/>
      <c r="TWL102" s="311"/>
      <c r="TWM102" s="311"/>
      <c r="TWN102" s="311"/>
      <c r="TWO102" s="311"/>
      <c r="TWP102" s="311"/>
      <c r="TWQ102" s="311"/>
      <c r="TWR102" s="311"/>
      <c r="TWS102" s="311"/>
      <c r="TWT102" s="311"/>
      <c r="TWU102" s="311"/>
      <c r="TWV102" s="311"/>
      <c r="TWW102" s="311"/>
      <c r="TWX102" s="311"/>
      <c r="TWY102" s="311"/>
      <c r="TWZ102" s="311"/>
      <c r="TXA102" s="311"/>
      <c r="TXB102" s="311"/>
      <c r="TXC102" s="311"/>
      <c r="TXD102" s="311"/>
      <c r="TXE102" s="311"/>
      <c r="TXF102" s="311"/>
      <c r="TXG102" s="311"/>
      <c r="TXH102" s="311"/>
      <c r="TXI102" s="311"/>
      <c r="TXJ102" s="311"/>
      <c r="TXK102" s="311"/>
      <c r="TXL102" s="311"/>
      <c r="TXM102" s="311"/>
      <c r="TXN102" s="311"/>
      <c r="TXO102" s="311"/>
      <c r="TXP102" s="311"/>
      <c r="TXQ102" s="311"/>
      <c r="TXR102" s="311"/>
      <c r="TXS102" s="311"/>
      <c r="TXT102" s="311"/>
      <c r="TXU102" s="311"/>
      <c r="TXV102" s="311"/>
      <c r="TXW102" s="311"/>
      <c r="TXX102" s="311"/>
      <c r="TXY102" s="311"/>
      <c r="TXZ102" s="311"/>
      <c r="TYA102" s="311"/>
      <c r="TYB102" s="311"/>
      <c r="TYC102" s="311"/>
      <c r="TYD102" s="311"/>
      <c r="TYE102" s="311"/>
      <c r="TYF102" s="311"/>
      <c r="TYG102" s="311"/>
      <c r="TYH102" s="311"/>
      <c r="TYI102" s="311"/>
      <c r="TYJ102" s="311"/>
      <c r="TYK102" s="311"/>
      <c r="TYL102" s="311"/>
      <c r="TYM102" s="311"/>
      <c r="TYN102" s="311"/>
      <c r="TYO102" s="311"/>
      <c r="TYP102" s="311"/>
      <c r="TYQ102" s="311"/>
      <c r="TYR102" s="311"/>
      <c r="TYS102" s="311"/>
      <c r="TYT102" s="311"/>
      <c r="TYU102" s="311"/>
      <c r="TYV102" s="311"/>
      <c r="TYW102" s="311"/>
      <c r="TYX102" s="311"/>
      <c r="TYY102" s="311"/>
      <c r="TYZ102" s="311"/>
      <c r="TZA102" s="311"/>
      <c r="TZB102" s="311"/>
      <c r="TZC102" s="311"/>
      <c r="TZD102" s="311"/>
      <c r="TZE102" s="311"/>
      <c r="TZF102" s="311"/>
      <c r="TZG102" s="311"/>
      <c r="TZH102" s="311"/>
      <c r="TZI102" s="311"/>
      <c r="TZJ102" s="311"/>
      <c r="TZK102" s="311"/>
      <c r="TZL102" s="311"/>
      <c r="TZM102" s="311"/>
      <c r="TZN102" s="311"/>
      <c r="TZO102" s="311"/>
      <c r="TZP102" s="311"/>
      <c r="TZQ102" s="311"/>
      <c r="TZR102" s="311"/>
      <c r="TZS102" s="311"/>
      <c r="TZT102" s="311"/>
      <c r="TZU102" s="311"/>
      <c r="TZV102" s="311"/>
      <c r="TZW102" s="311"/>
      <c r="TZX102" s="311"/>
      <c r="TZY102" s="311"/>
      <c r="TZZ102" s="311"/>
      <c r="UAA102" s="311"/>
      <c r="UAB102" s="311"/>
      <c r="UAC102" s="311"/>
      <c r="UAD102" s="311"/>
      <c r="UAE102" s="311"/>
      <c r="UAF102" s="311"/>
      <c r="UAG102" s="311"/>
      <c r="UAH102" s="311"/>
      <c r="UAI102" s="311"/>
      <c r="UAJ102" s="311"/>
      <c r="UAK102" s="311"/>
      <c r="UAL102" s="311"/>
      <c r="UAM102" s="311"/>
      <c r="UAN102" s="311"/>
      <c r="UAO102" s="311"/>
      <c r="UAP102" s="311"/>
      <c r="UAQ102" s="311"/>
      <c r="UAR102" s="311"/>
      <c r="UAS102" s="311"/>
      <c r="UAT102" s="311"/>
      <c r="UAU102" s="311"/>
      <c r="UAV102" s="311"/>
      <c r="UAW102" s="311"/>
      <c r="UAX102" s="311"/>
      <c r="UAY102" s="311"/>
      <c r="UAZ102" s="311"/>
      <c r="UBA102" s="311"/>
      <c r="UBB102" s="311"/>
      <c r="UBC102" s="311"/>
      <c r="UBD102" s="311"/>
      <c r="UBE102" s="311"/>
      <c r="UBF102" s="311"/>
      <c r="UBG102" s="311"/>
      <c r="UBH102" s="311"/>
      <c r="UBI102" s="311"/>
      <c r="UBJ102" s="311"/>
      <c r="UBK102" s="311"/>
      <c r="UBL102" s="311"/>
      <c r="UBM102" s="311"/>
      <c r="UBN102" s="311"/>
      <c r="UBO102" s="311"/>
      <c r="UBP102" s="311"/>
      <c r="UBQ102" s="311"/>
      <c r="UBR102" s="311"/>
      <c r="UBS102" s="311"/>
      <c r="UBT102" s="311"/>
      <c r="UBU102" s="311"/>
      <c r="UBV102" s="311"/>
      <c r="UBW102" s="311"/>
      <c r="UBX102" s="311"/>
      <c r="UBY102" s="311"/>
      <c r="UBZ102" s="311"/>
      <c r="UCA102" s="311"/>
      <c r="UCB102" s="311"/>
      <c r="UCC102" s="311"/>
      <c r="UCD102" s="311"/>
      <c r="UCE102" s="311"/>
      <c r="UCF102" s="311"/>
      <c r="UCG102" s="311"/>
      <c r="UCH102" s="311"/>
      <c r="UCI102" s="311"/>
      <c r="UCJ102" s="311"/>
      <c r="UCK102" s="311"/>
      <c r="UCL102" s="311"/>
      <c r="UCM102" s="311"/>
      <c r="UCN102" s="311"/>
      <c r="UCO102" s="311"/>
      <c r="UCP102" s="311"/>
      <c r="UCQ102" s="311"/>
      <c r="UCR102" s="311"/>
      <c r="UCS102" s="311"/>
      <c r="UCT102" s="311"/>
      <c r="UCU102" s="311"/>
      <c r="UCV102" s="311"/>
      <c r="UCW102" s="311"/>
      <c r="UCX102" s="311"/>
      <c r="UCY102" s="311"/>
      <c r="UCZ102" s="311"/>
      <c r="UDA102" s="311"/>
      <c r="UDB102" s="311"/>
      <c r="UDC102" s="311"/>
      <c r="UDD102" s="311"/>
      <c r="UDE102" s="311"/>
      <c r="UDF102" s="311"/>
      <c r="UDG102" s="311"/>
      <c r="UDH102" s="311"/>
      <c r="UDI102" s="311"/>
      <c r="UDJ102" s="311"/>
      <c r="UDK102" s="311"/>
      <c r="UDL102" s="311"/>
      <c r="UDM102" s="311"/>
      <c r="UDN102" s="311"/>
      <c r="UDO102" s="311"/>
      <c r="UDP102" s="311"/>
      <c r="UDQ102" s="311"/>
      <c r="UDR102" s="311"/>
      <c r="UDS102" s="311"/>
      <c r="UDT102" s="311"/>
      <c r="UDU102" s="311"/>
      <c r="UDV102" s="311"/>
      <c r="UDW102" s="311"/>
      <c r="UDX102" s="311"/>
      <c r="UDY102" s="311"/>
      <c r="UDZ102" s="311"/>
      <c r="UEA102" s="311"/>
      <c r="UEB102" s="311"/>
      <c r="UEC102" s="311"/>
      <c r="UED102" s="311"/>
      <c r="UEE102" s="311"/>
      <c r="UEF102" s="311"/>
      <c r="UEG102" s="311"/>
      <c r="UEH102" s="311"/>
      <c r="UEI102" s="311"/>
      <c r="UEJ102" s="311"/>
      <c r="UEK102" s="311"/>
      <c r="UEL102" s="311"/>
      <c r="UEM102" s="311"/>
      <c r="UEN102" s="311"/>
      <c r="UEO102" s="311"/>
      <c r="UEP102" s="311"/>
      <c r="UEQ102" s="311"/>
      <c r="UER102" s="311"/>
      <c r="UES102" s="311"/>
      <c r="UET102" s="311"/>
      <c r="UEU102" s="311"/>
      <c r="UEV102" s="311"/>
      <c r="UEW102" s="311"/>
      <c r="UEX102" s="311"/>
      <c r="UEY102" s="311"/>
      <c r="UEZ102" s="311"/>
      <c r="UFA102" s="311"/>
      <c r="UFB102" s="311"/>
      <c r="UFC102" s="311"/>
      <c r="UFD102" s="311"/>
      <c r="UFE102" s="311"/>
      <c r="UFF102" s="311"/>
      <c r="UFG102" s="311"/>
      <c r="UFH102" s="311"/>
      <c r="UFI102" s="311"/>
      <c r="UFJ102" s="311"/>
      <c r="UFK102" s="311"/>
      <c r="UFL102" s="311"/>
      <c r="UFM102" s="311"/>
      <c r="UFN102" s="311"/>
      <c r="UFO102" s="311"/>
      <c r="UFP102" s="311"/>
      <c r="UFQ102" s="311"/>
      <c r="UFR102" s="311"/>
      <c r="UFS102" s="311"/>
      <c r="UFT102" s="311"/>
      <c r="UFU102" s="311"/>
      <c r="UFV102" s="311"/>
      <c r="UFW102" s="311"/>
      <c r="UFX102" s="311"/>
      <c r="UFY102" s="311"/>
      <c r="UFZ102" s="311"/>
      <c r="UGA102" s="311"/>
      <c r="UGB102" s="311"/>
      <c r="UGC102" s="311"/>
      <c r="UGD102" s="311"/>
      <c r="UGE102" s="311"/>
      <c r="UGF102" s="311"/>
      <c r="UGG102" s="311"/>
      <c r="UGH102" s="311"/>
      <c r="UGI102" s="311"/>
      <c r="UGJ102" s="311"/>
      <c r="UGK102" s="311"/>
      <c r="UGL102" s="311"/>
      <c r="UGM102" s="311"/>
      <c r="UGN102" s="311"/>
      <c r="UGO102" s="311"/>
      <c r="UGP102" s="311"/>
      <c r="UGQ102" s="311"/>
      <c r="UGR102" s="311"/>
      <c r="UGS102" s="311"/>
      <c r="UGT102" s="311"/>
      <c r="UGU102" s="311"/>
      <c r="UGV102" s="311"/>
      <c r="UGW102" s="311"/>
      <c r="UGX102" s="311"/>
      <c r="UGY102" s="311"/>
      <c r="UGZ102" s="311"/>
      <c r="UHA102" s="311"/>
      <c r="UHB102" s="311"/>
      <c r="UHC102" s="311"/>
      <c r="UHD102" s="311"/>
      <c r="UHE102" s="311"/>
      <c r="UHF102" s="311"/>
      <c r="UHG102" s="311"/>
      <c r="UHH102" s="311"/>
      <c r="UHI102" s="311"/>
      <c r="UHJ102" s="311"/>
      <c r="UHK102" s="311"/>
      <c r="UHL102" s="311"/>
      <c r="UHM102" s="311"/>
      <c r="UHN102" s="311"/>
      <c r="UHO102" s="311"/>
      <c r="UHP102" s="311"/>
      <c r="UHQ102" s="311"/>
      <c r="UHR102" s="311"/>
      <c r="UHS102" s="311"/>
      <c r="UHT102" s="311"/>
      <c r="UHU102" s="311"/>
      <c r="UHV102" s="311"/>
      <c r="UHW102" s="311"/>
      <c r="UHX102" s="311"/>
      <c r="UHY102" s="311"/>
      <c r="UHZ102" s="311"/>
      <c r="UIA102" s="311"/>
      <c r="UIB102" s="311"/>
      <c r="UIC102" s="311"/>
      <c r="UID102" s="311"/>
      <c r="UIE102" s="311"/>
      <c r="UIF102" s="311"/>
      <c r="UIG102" s="311"/>
      <c r="UIH102" s="311"/>
      <c r="UII102" s="311"/>
      <c r="UIJ102" s="311"/>
      <c r="UIK102" s="311"/>
      <c r="UIL102" s="311"/>
      <c r="UIM102" s="311"/>
      <c r="UIN102" s="311"/>
      <c r="UIO102" s="311"/>
      <c r="UIP102" s="311"/>
      <c r="UIQ102" s="311"/>
      <c r="UIR102" s="311"/>
      <c r="UIS102" s="311"/>
      <c r="UIT102" s="311"/>
      <c r="UIU102" s="311"/>
      <c r="UIV102" s="311"/>
      <c r="UIW102" s="311"/>
      <c r="UIX102" s="311"/>
      <c r="UIY102" s="311"/>
      <c r="UIZ102" s="311"/>
      <c r="UJA102" s="311"/>
      <c r="UJB102" s="311"/>
      <c r="UJC102" s="311"/>
      <c r="UJD102" s="311"/>
      <c r="UJE102" s="311"/>
      <c r="UJF102" s="311"/>
      <c r="UJG102" s="311"/>
      <c r="UJH102" s="311"/>
      <c r="UJI102" s="311"/>
      <c r="UJJ102" s="311"/>
      <c r="UJK102" s="311"/>
      <c r="UJL102" s="311"/>
      <c r="UJM102" s="311"/>
      <c r="UJN102" s="311"/>
      <c r="UJO102" s="311"/>
      <c r="UJP102" s="311"/>
      <c r="UJQ102" s="311"/>
      <c r="UJR102" s="311"/>
      <c r="UJS102" s="311"/>
      <c r="UJT102" s="311"/>
      <c r="UJU102" s="311"/>
      <c r="UJV102" s="311"/>
      <c r="UJW102" s="311"/>
      <c r="UJX102" s="311"/>
      <c r="UJY102" s="311"/>
      <c r="UJZ102" s="311"/>
      <c r="UKA102" s="311"/>
      <c r="UKB102" s="311"/>
      <c r="UKC102" s="311"/>
      <c r="UKD102" s="311"/>
      <c r="UKE102" s="311"/>
      <c r="UKF102" s="311"/>
      <c r="UKG102" s="311"/>
      <c r="UKH102" s="311"/>
      <c r="UKI102" s="311"/>
      <c r="UKJ102" s="311"/>
      <c r="UKK102" s="311"/>
      <c r="UKL102" s="311"/>
      <c r="UKM102" s="311"/>
      <c r="UKN102" s="311"/>
      <c r="UKO102" s="311"/>
      <c r="UKP102" s="311"/>
      <c r="UKQ102" s="311"/>
      <c r="UKR102" s="311"/>
      <c r="UKS102" s="311"/>
      <c r="UKT102" s="311"/>
      <c r="UKU102" s="311"/>
      <c r="UKV102" s="311"/>
      <c r="UKW102" s="311"/>
      <c r="UKX102" s="311"/>
      <c r="UKY102" s="311"/>
      <c r="UKZ102" s="311"/>
      <c r="ULA102" s="311"/>
      <c r="ULB102" s="311"/>
      <c r="ULC102" s="311"/>
      <c r="ULD102" s="311"/>
      <c r="ULE102" s="311"/>
      <c r="ULF102" s="311"/>
      <c r="ULG102" s="311"/>
      <c r="ULH102" s="311"/>
      <c r="ULI102" s="311"/>
      <c r="ULJ102" s="311"/>
      <c r="ULK102" s="311"/>
      <c r="ULL102" s="311"/>
      <c r="ULM102" s="311"/>
      <c r="ULN102" s="311"/>
      <c r="ULO102" s="311"/>
      <c r="ULP102" s="311"/>
      <c r="ULQ102" s="311"/>
      <c r="ULR102" s="311"/>
      <c r="ULS102" s="311"/>
      <c r="ULT102" s="311"/>
      <c r="ULU102" s="311"/>
      <c r="ULV102" s="311"/>
      <c r="ULW102" s="311"/>
      <c r="ULX102" s="311"/>
      <c r="ULY102" s="311"/>
      <c r="ULZ102" s="311"/>
      <c r="UMA102" s="311"/>
      <c r="UMB102" s="311"/>
      <c r="UMC102" s="311"/>
      <c r="UMD102" s="311"/>
      <c r="UME102" s="311"/>
      <c r="UMF102" s="311"/>
      <c r="UMG102" s="311"/>
      <c r="UMH102" s="311"/>
      <c r="UMI102" s="311"/>
      <c r="UMJ102" s="311"/>
      <c r="UMK102" s="311"/>
      <c r="UML102" s="311"/>
      <c r="UMM102" s="311"/>
      <c r="UMN102" s="311"/>
      <c r="UMO102" s="311"/>
      <c r="UMP102" s="311"/>
      <c r="UMQ102" s="311"/>
      <c r="UMR102" s="311"/>
      <c r="UMS102" s="311"/>
      <c r="UMT102" s="311"/>
      <c r="UMU102" s="311"/>
      <c r="UMV102" s="311"/>
      <c r="UMW102" s="311"/>
      <c r="UMX102" s="311"/>
      <c r="UMY102" s="311"/>
      <c r="UMZ102" s="311"/>
      <c r="UNA102" s="311"/>
      <c r="UNB102" s="311"/>
      <c r="UNC102" s="311"/>
      <c r="UND102" s="311"/>
      <c r="UNE102" s="311"/>
      <c r="UNF102" s="311"/>
      <c r="UNG102" s="311"/>
      <c r="UNH102" s="311"/>
      <c r="UNI102" s="311"/>
      <c r="UNJ102" s="311"/>
      <c r="UNK102" s="311"/>
      <c r="UNL102" s="311"/>
      <c r="UNM102" s="311"/>
      <c r="UNN102" s="311"/>
      <c r="UNO102" s="311"/>
      <c r="UNP102" s="311"/>
      <c r="UNQ102" s="311"/>
      <c r="UNR102" s="311"/>
      <c r="UNS102" s="311"/>
      <c r="UNT102" s="311"/>
      <c r="UNU102" s="311"/>
      <c r="UNV102" s="311"/>
      <c r="UNW102" s="311"/>
      <c r="UNX102" s="311"/>
      <c r="UNY102" s="311"/>
      <c r="UNZ102" s="311"/>
      <c r="UOA102" s="311"/>
      <c r="UOB102" s="311"/>
      <c r="UOC102" s="311"/>
      <c r="UOD102" s="311"/>
      <c r="UOE102" s="311"/>
      <c r="UOF102" s="311"/>
      <c r="UOG102" s="311"/>
      <c r="UOH102" s="311"/>
      <c r="UOI102" s="311"/>
      <c r="UOJ102" s="311"/>
      <c r="UOK102" s="311"/>
      <c r="UOL102" s="311"/>
      <c r="UOM102" s="311"/>
      <c r="UON102" s="311"/>
      <c r="UOO102" s="311"/>
      <c r="UOP102" s="311"/>
      <c r="UOQ102" s="311"/>
      <c r="UOR102" s="311"/>
      <c r="UOS102" s="311"/>
      <c r="UOT102" s="311"/>
      <c r="UOU102" s="311"/>
      <c r="UOV102" s="311"/>
      <c r="UOW102" s="311"/>
      <c r="UOX102" s="311"/>
      <c r="UOY102" s="311"/>
      <c r="UOZ102" s="311"/>
      <c r="UPA102" s="311"/>
      <c r="UPB102" s="311"/>
      <c r="UPC102" s="311"/>
      <c r="UPD102" s="311"/>
      <c r="UPE102" s="311"/>
      <c r="UPF102" s="311"/>
      <c r="UPG102" s="311"/>
      <c r="UPH102" s="311"/>
      <c r="UPI102" s="311"/>
      <c r="UPJ102" s="311"/>
      <c r="UPK102" s="311"/>
      <c r="UPL102" s="311"/>
      <c r="UPM102" s="311"/>
      <c r="UPN102" s="311"/>
      <c r="UPO102" s="311"/>
      <c r="UPP102" s="311"/>
      <c r="UPQ102" s="311"/>
      <c r="UPR102" s="311"/>
      <c r="UPS102" s="311"/>
      <c r="UPT102" s="311"/>
      <c r="UPU102" s="311"/>
      <c r="UPV102" s="311"/>
      <c r="UPW102" s="311"/>
      <c r="UPX102" s="311"/>
      <c r="UPY102" s="311"/>
      <c r="UPZ102" s="311"/>
      <c r="UQA102" s="311"/>
      <c r="UQB102" s="311"/>
      <c r="UQC102" s="311"/>
      <c r="UQD102" s="311"/>
      <c r="UQE102" s="311"/>
      <c r="UQF102" s="311"/>
      <c r="UQG102" s="311"/>
      <c r="UQH102" s="311"/>
      <c r="UQI102" s="311"/>
      <c r="UQJ102" s="311"/>
      <c r="UQK102" s="311"/>
      <c r="UQL102" s="311"/>
      <c r="UQM102" s="311"/>
      <c r="UQN102" s="311"/>
      <c r="UQO102" s="311"/>
      <c r="UQP102" s="311"/>
      <c r="UQQ102" s="311"/>
      <c r="UQR102" s="311"/>
      <c r="UQS102" s="311"/>
      <c r="UQT102" s="311"/>
      <c r="UQU102" s="311"/>
      <c r="UQV102" s="311"/>
      <c r="UQW102" s="311"/>
      <c r="UQX102" s="311"/>
      <c r="UQY102" s="311"/>
      <c r="UQZ102" s="311"/>
      <c r="URA102" s="311"/>
      <c r="URB102" s="311"/>
      <c r="URC102" s="311"/>
      <c r="URD102" s="311"/>
      <c r="URE102" s="311"/>
      <c r="URF102" s="311"/>
      <c r="URG102" s="311"/>
      <c r="URH102" s="311"/>
      <c r="URI102" s="311"/>
      <c r="URJ102" s="311"/>
      <c r="URK102" s="311"/>
      <c r="URL102" s="311"/>
      <c r="URM102" s="311"/>
      <c r="URN102" s="311"/>
      <c r="URO102" s="311"/>
      <c r="URP102" s="311"/>
      <c r="URQ102" s="311"/>
      <c r="URR102" s="311"/>
      <c r="URS102" s="311"/>
      <c r="URT102" s="311"/>
      <c r="URU102" s="311"/>
      <c r="URV102" s="311"/>
      <c r="URW102" s="311"/>
      <c r="URX102" s="311"/>
      <c r="URY102" s="311"/>
      <c r="URZ102" s="311"/>
      <c r="USA102" s="311"/>
      <c r="USB102" s="311"/>
      <c r="USC102" s="311"/>
      <c r="USD102" s="311"/>
      <c r="USE102" s="311"/>
      <c r="USF102" s="311"/>
      <c r="USG102" s="311"/>
      <c r="USH102" s="311"/>
      <c r="USI102" s="311"/>
      <c r="USJ102" s="311"/>
      <c r="USK102" s="311"/>
      <c r="USL102" s="311"/>
      <c r="USM102" s="311"/>
      <c r="USN102" s="311"/>
      <c r="USO102" s="311"/>
      <c r="USP102" s="311"/>
      <c r="USQ102" s="311"/>
      <c r="USR102" s="311"/>
      <c r="USS102" s="311"/>
      <c r="UST102" s="311"/>
      <c r="USU102" s="311"/>
      <c r="USV102" s="311"/>
      <c r="USW102" s="311"/>
      <c r="USX102" s="311"/>
      <c r="USY102" s="311"/>
      <c r="USZ102" s="311"/>
      <c r="UTA102" s="311"/>
      <c r="UTB102" s="311"/>
      <c r="UTC102" s="311"/>
      <c r="UTD102" s="311"/>
      <c r="UTE102" s="311"/>
      <c r="UTF102" s="311"/>
      <c r="UTG102" s="311"/>
      <c r="UTH102" s="311"/>
      <c r="UTI102" s="311"/>
      <c r="UTJ102" s="311"/>
      <c r="UTK102" s="311"/>
      <c r="UTL102" s="311"/>
      <c r="UTM102" s="311"/>
      <c r="UTN102" s="311"/>
      <c r="UTO102" s="311"/>
      <c r="UTP102" s="311"/>
      <c r="UTQ102" s="311"/>
      <c r="UTR102" s="311"/>
      <c r="UTS102" s="311"/>
      <c r="UTT102" s="311"/>
      <c r="UTU102" s="311"/>
      <c r="UTV102" s="311"/>
      <c r="UTW102" s="311"/>
      <c r="UTX102" s="311"/>
      <c r="UTY102" s="311"/>
      <c r="UTZ102" s="311"/>
      <c r="UUA102" s="311"/>
      <c r="UUB102" s="311"/>
      <c r="UUC102" s="311"/>
      <c r="UUD102" s="311"/>
      <c r="UUE102" s="311"/>
      <c r="UUF102" s="311"/>
      <c r="UUG102" s="311"/>
      <c r="UUH102" s="311"/>
      <c r="UUI102" s="311"/>
      <c r="UUJ102" s="311"/>
      <c r="UUK102" s="311"/>
      <c r="UUL102" s="311"/>
      <c r="UUM102" s="311"/>
      <c r="UUN102" s="311"/>
      <c r="UUO102" s="311"/>
      <c r="UUP102" s="311"/>
      <c r="UUQ102" s="311"/>
      <c r="UUR102" s="311"/>
      <c r="UUS102" s="311"/>
      <c r="UUT102" s="311"/>
      <c r="UUU102" s="311"/>
      <c r="UUV102" s="311"/>
      <c r="UUW102" s="311"/>
      <c r="UUX102" s="311"/>
      <c r="UUY102" s="311"/>
      <c r="UUZ102" s="311"/>
      <c r="UVA102" s="311"/>
      <c r="UVB102" s="311"/>
      <c r="UVC102" s="311"/>
      <c r="UVD102" s="311"/>
      <c r="UVE102" s="311"/>
      <c r="UVF102" s="311"/>
      <c r="UVG102" s="311"/>
      <c r="UVH102" s="311"/>
      <c r="UVI102" s="311"/>
      <c r="UVJ102" s="311"/>
      <c r="UVK102" s="311"/>
      <c r="UVL102" s="311"/>
      <c r="UVM102" s="311"/>
      <c r="UVN102" s="311"/>
      <c r="UVO102" s="311"/>
      <c r="UVP102" s="311"/>
      <c r="UVQ102" s="311"/>
      <c r="UVR102" s="311"/>
      <c r="UVS102" s="311"/>
      <c r="UVT102" s="311"/>
      <c r="UVU102" s="311"/>
      <c r="UVV102" s="311"/>
      <c r="UVW102" s="311"/>
      <c r="UVX102" s="311"/>
      <c r="UVY102" s="311"/>
      <c r="UVZ102" s="311"/>
      <c r="UWA102" s="311"/>
      <c r="UWB102" s="311"/>
      <c r="UWC102" s="311"/>
      <c r="UWD102" s="311"/>
      <c r="UWE102" s="311"/>
      <c r="UWF102" s="311"/>
      <c r="UWG102" s="311"/>
      <c r="UWH102" s="311"/>
      <c r="UWI102" s="311"/>
      <c r="UWJ102" s="311"/>
      <c r="UWK102" s="311"/>
      <c r="UWL102" s="311"/>
      <c r="UWM102" s="311"/>
      <c r="UWN102" s="311"/>
      <c r="UWO102" s="311"/>
      <c r="UWP102" s="311"/>
      <c r="UWQ102" s="311"/>
      <c r="UWR102" s="311"/>
      <c r="UWS102" s="311"/>
      <c r="UWT102" s="311"/>
      <c r="UWU102" s="311"/>
      <c r="UWV102" s="311"/>
      <c r="UWW102" s="311"/>
      <c r="UWX102" s="311"/>
      <c r="UWY102" s="311"/>
      <c r="UWZ102" s="311"/>
      <c r="UXA102" s="311"/>
      <c r="UXB102" s="311"/>
      <c r="UXC102" s="311"/>
      <c r="UXD102" s="311"/>
      <c r="UXE102" s="311"/>
      <c r="UXF102" s="311"/>
      <c r="UXG102" s="311"/>
      <c r="UXH102" s="311"/>
      <c r="UXI102" s="311"/>
      <c r="UXJ102" s="311"/>
      <c r="UXK102" s="311"/>
      <c r="UXL102" s="311"/>
      <c r="UXM102" s="311"/>
      <c r="UXN102" s="311"/>
      <c r="UXO102" s="311"/>
      <c r="UXP102" s="311"/>
      <c r="UXQ102" s="311"/>
      <c r="UXR102" s="311"/>
      <c r="UXS102" s="311"/>
      <c r="UXT102" s="311"/>
      <c r="UXU102" s="311"/>
      <c r="UXV102" s="311"/>
      <c r="UXW102" s="311"/>
      <c r="UXX102" s="311"/>
      <c r="UXY102" s="311"/>
      <c r="UXZ102" s="311"/>
      <c r="UYA102" s="311"/>
      <c r="UYB102" s="311"/>
      <c r="UYC102" s="311"/>
      <c r="UYD102" s="311"/>
      <c r="UYE102" s="311"/>
      <c r="UYF102" s="311"/>
      <c r="UYG102" s="311"/>
      <c r="UYH102" s="311"/>
      <c r="UYI102" s="311"/>
      <c r="UYJ102" s="311"/>
      <c r="UYK102" s="311"/>
      <c r="UYL102" s="311"/>
      <c r="UYM102" s="311"/>
      <c r="UYN102" s="311"/>
      <c r="UYO102" s="311"/>
      <c r="UYP102" s="311"/>
      <c r="UYQ102" s="311"/>
      <c r="UYR102" s="311"/>
      <c r="UYS102" s="311"/>
      <c r="UYT102" s="311"/>
      <c r="UYU102" s="311"/>
      <c r="UYV102" s="311"/>
      <c r="UYW102" s="311"/>
      <c r="UYX102" s="311"/>
      <c r="UYY102" s="311"/>
      <c r="UYZ102" s="311"/>
      <c r="UZA102" s="311"/>
      <c r="UZB102" s="311"/>
      <c r="UZC102" s="311"/>
      <c r="UZD102" s="311"/>
      <c r="UZE102" s="311"/>
      <c r="UZF102" s="311"/>
      <c r="UZG102" s="311"/>
      <c r="UZH102" s="311"/>
      <c r="UZI102" s="311"/>
      <c r="UZJ102" s="311"/>
      <c r="UZK102" s="311"/>
      <c r="UZL102" s="311"/>
      <c r="UZM102" s="311"/>
      <c r="UZN102" s="311"/>
      <c r="UZO102" s="311"/>
      <c r="UZP102" s="311"/>
      <c r="UZQ102" s="311"/>
      <c r="UZR102" s="311"/>
      <c r="UZS102" s="311"/>
      <c r="UZT102" s="311"/>
      <c r="UZU102" s="311"/>
      <c r="UZV102" s="311"/>
      <c r="UZW102" s="311"/>
      <c r="UZX102" s="311"/>
      <c r="UZY102" s="311"/>
      <c r="UZZ102" s="311"/>
      <c r="VAA102" s="311"/>
      <c r="VAB102" s="311"/>
      <c r="VAC102" s="311"/>
      <c r="VAD102" s="311"/>
      <c r="VAE102" s="311"/>
      <c r="VAF102" s="311"/>
      <c r="VAG102" s="311"/>
      <c r="VAH102" s="311"/>
      <c r="VAI102" s="311"/>
      <c r="VAJ102" s="311"/>
      <c r="VAK102" s="311"/>
      <c r="VAL102" s="311"/>
      <c r="VAM102" s="311"/>
      <c r="VAN102" s="311"/>
      <c r="VAO102" s="311"/>
      <c r="VAP102" s="311"/>
      <c r="VAQ102" s="311"/>
      <c r="VAR102" s="311"/>
      <c r="VAS102" s="311"/>
      <c r="VAT102" s="311"/>
      <c r="VAU102" s="311"/>
      <c r="VAV102" s="311"/>
      <c r="VAW102" s="311"/>
      <c r="VAX102" s="311"/>
      <c r="VAY102" s="311"/>
      <c r="VAZ102" s="311"/>
      <c r="VBA102" s="311"/>
      <c r="VBB102" s="311"/>
      <c r="VBC102" s="311"/>
      <c r="VBD102" s="311"/>
      <c r="VBE102" s="311"/>
      <c r="VBF102" s="311"/>
      <c r="VBG102" s="311"/>
      <c r="VBH102" s="311"/>
      <c r="VBI102" s="311"/>
      <c r="VBJ102" s="311"/>
      <c r="VBK102" s="311"/>
      <c r="VBL102" s="311"/>
      <c r="VBM102" s="311"/>
      <c r="VBN102" s="311"/>
      <c r="VBO102" s="311"/>
      <c r="VBP102" s="311"/>
      <c r="VBQ102" s="311"/>
      <c r="VBR102" s="311"/>
      <c r="VBS102" s="311"/>
      <c r="VBT102" s="311"/>
      <c r="VBU102" s="311"/>
      <c r="VBV102" s="311"/>
      <c r="VBW102" s="311"/>
      <c r="VBX102" s="311"/>
      <c r="VBY102" s="311"/>
      <c r="VBZ102" s="311"/>
      <c r="VCA102" s="311"/>
      <c r="VCB102" s="311"/>
      <c r="VCC102" s="311"/>
      <c r="VCD102" s="311"/>
      <c r="VCE102" s="311"/>
      <c r="VCF102" s="311"/>
      <c r="VCG102" s="311"/>
      <c r="VCH102" s="311"/>
      <c r="VCI102" s="311"/>
      <c r="VCJ102" s="311"/>
      <c r="VCK102" s="311"/>
      <c r="VCL102" s="311"/>
      <c r="VCM102" s="311"/>
      <c r="VCN102" s="311"/>
      <c r="VCO102" s="311"/>
      <c r="VCP102" s="311"/>
      <c r="VCQ102" s="311"/>
      <c r="VCR102" s="311"/>
      <c r="VCS102" s="311"/>
      <c r="VCT102" s="311"/>
      <c r="VCU102" s="311"/>
      <c r="VCV102" s="311"/>
      <c r="VCW102" s="311"/>
      <c r="VCX102" s="311"/>
      <c r="VCY102" s="311"/>
      <c r="VCZ102" s="311"/>
      <c r="VDA102" s="311"/>
      <c r="VDB102" s="311"/>
      <c r="VDC102" s="311"/>
      <c r="VDD102" s="311"/>
      <c r="VDE102" s="311"/>
      <c r="VDF102" s="311"/>
      <c r="VDG102" s="311"/>
      <c r="VDH102" s="311"/>
      <c r="VDI102" s="311"/>
      <c r="VDJ102" s="311"/>
      <c r="VDK102" s="311"/>
      <c r="VDL102" s="311"/>
      <c r="VDM102" s="311"/>
      <c r="VDN102" s="311"/>
      <c r="VDO102" s="311"/>
      <c r="VDP102" s="311"/>
      <c r="VDQ102" s="311"/>
      <c r="VDR102" s="311"/>
      <c r="VDS102" s="311"/>
      <c r="VDT102" s="311"/>
      <c r="VDU102" s="311"/>
      <c r="VDV102" s="311"/>
      <c r="VDW102" s="311"/>
      <c r="VDX102" s="311"/>
      <c r="VDY102" s="311"/>
      <c r="VDZ102" s="311"/>
      <c r="VEA102" s="311"/>
      <c r="VEB102" s="311"/>
      <c r="VEC102" s="311"/>
      <c r="VED102" s="311"/>
      <c r="VEE102" s="311"/>
      <c r="VEF102" s="311"/>
      <c r="VEG102" s="311"/>
      <c r="VEH102" s="311"/>
      <c r="VEI102" s="311"/>
      <c r="VEJ102" s="311"/>
      <c r="VEK102" s="311"/>
      <c r="VEL102" s="311"/>
      <c r="VEM102" s="311"/>
      <c r="VEN102" s="311"/>
      <c r="VEO102" s="311"/>
      <c r="VEP102" s="311"/>
      <c r="VEQ102" s="311"/>
      <c r="VER102" s="311"/>
      <c r="VES102" s="311"/>
      <c r="VET102" s="311"/>
      <c r="VEU102" s="311"/>
      <c r="VEV102" s="311"/>
      <c r="VEW102" s="311"/>
      <c r="VEX102" s="311"/>
      <c r="VEY102" s="311"/>
      <c r="VEZ102" s="311"/>
      <c r="VFA102" s="311"/>
      <c r="VFB102" s="311"/>
      <c r="VFC102" s="311"/>
      <c r="VFD102" s="311"/>
      <c r="VFE102" s="311"/>
      <c r="VFF102" s="311"/>
      <c r="VFG102" s="311"/>
      <c r="VFH102" s="311"/>
      <c r="VFI102" s="311"/>
      <c r="VFJ102" s="311"/>
      <c r="VFK102" s="311"/>
      <c r="VFL102" s="311"/>
      <c r="VFM102" s="311"/>
      <c r="VFN102" s="311"/>
      <c r="VFO102" s="311"/>
      <c r="VFP102" s="311"/>
      <c r="VFQ102" s="311"/>
      <c r="VFR102" s="311"/>
      <c r="VFS102" s="311"/>
      <c r="VFT102" s="311"/>
      <c r="VFU102" s="311"/>
      <c r="VFV102" s="311"/>
      <c r="VFW102" s="311"/>
      <c r="VFX102" s="311"/>
      <c r="VFY102" s="311"/>
      <c r="VFZ102" s="311"/>
      <c r="VGA102" s="311"/>
      <c r="VGB102" s="311"/>
      <c r="VGC102" s="311"/>
      <c r="VGD102" s="311"/>
      <c r="VGE102" s="311"/>
      <c r="VGF102" s="311"/>
      <c r="VGG102" s="311"/>
      <c r="VGH102" s="311"/>
      <c r="VGI102" s="311"/>
      <c r="VGJ102" s="311"/>
      <c r="VGK102" s="311"/>
      <c r="VGL102" s="311"/>
      <c r="VGM102" s="311"/>
      <c r="VGN102" s="311"/>
      <c r="VGO102" s="311"/>
      <c r="VGP102" s="311"/>
      <c r="VGQ102" s="311"/>
      <c r="VGR102" s="311"/>
      <c r="VGS102" s="311"/>
      <c r="VGT102" s="311"/>
      <c r="VGU102" s="311"/>
      <c r="VGV102" s="311"/>
      <c r="VGW102" s="311"/>
      <c r="VGX102" s="311"/>
      <c r="VGY102" s="311"/>
      <c r="VGZ102" s="311"/>
      <c r="VHA102" s="311"/>
      <c r="VHB102" s="311"/>
      <c r="VHC102" s="311"/>
      <c r="VHD102" s="311"/>
      <c r="VHE102" s="311"/>
      <c r="VHF102" s="311"/>
      <c r="VHG102" s="311"/>
      <c r="VHH102" s="311"/>
      <c r="VHI102" s="311"/>
      <c r="VHJ102" s="311"/>
      <c r="VHK102" s="311"/>
      <c r="VHL102" s="311"/>
      <c r="VHM102" s="311"/>
      <c r="VHN102" s="311"/>
      <c r="VHO102" s="311"/>
      <c r="VHP102" s="311"/>
      <c r="VHQ102" s="311"/>
      <c r="VHR102" s="311"/>
      <c r="VHS102" s="311"/>
      <c r="VHT102" s="311"/>
      <c r="VHU102" s="311"/>
      <c r="VHV102" s="311"/>
      <c r="VHW102" s="311"/>
      <c r="VHX102" s="311"/>
      <c r="VHY102" s="311"/>
      <c r="VHZ102" s="311"/>
      <c r="VIA102" s="311"/>
      <c r="VIB102" s="311"/>
      <c r="VIC102" s="311"/>
      <c r="VID102" s="311"/>
      <c r="VIE102" s="311"/>
      <c r="VIF102" s="311"/>
      <c r="VIG102" s="311"/>
      <c r="VIH102" s="311"/>
      <c r="VII102" s="311"/>
      <c r="VIJ102" s="311"/>
      <c r="VIK102" s="311"/>
      <c r="VIL102" s="311"/>
      <c r="VIM102" s="311"/>
      <c r="VIN102" s="311"/>
      <c r="VIO102" s="311"/>
      <c r="VIP102" s="311"/>
      <c r="VIQ102" s="311"/>
      <c r="VIR102" s="311"/>
      <c r="VIS102" s="311"/>
      <c r="VIT102" s="311"/>
      <c r="VIU102" s="311"/>
      <c r="VIV102" s="311"/>
      <c r="VIW102" s="311"/>
      <c r="VIX102" s="311"/>
      <c r="VIY102" s="311"/>
      <c r="VIZ102" s="311"/>
      <c r="VJA102" s="311"/>
      <c r="VJB102" s="311"/>
      <c r="VJC102" s="311"/>
      <c r="VJD102" s="311"/>
      <c r="VJE102" s="311"/>
      <c r="VJF102" s="311"/>
      <c r="VJG102" s="311"/>
      <c r="VJH102" s="311"/>
      <c r="VJI102" s="311"/>
      <c r="VJJ102" s="311"/>
      <c r="VJK102" s="311"/>
      <c r="VJL102" s="311"/>
      <c r="VJM102" s="311"/>
      <c r="VJN102" s="311"/>
      <c r="VJO102" s="311"/>
      <c r="VJP102" s="311"/>
      <c r="VJQ102" s="311"/>
      <c r="VJR102" s="311"/>
      <c r="VJS102" s="311"/>
      <c r="VJT102" s="311"/>
      <c r="VJU102" s="311"/>
      <c r="VJV102" s="311"/>
      <c r="VJW102" s="311"/>
      <c r="VJX102" s="311"/>
      <c r="VJY102" s="311"/>
      <c r="VJZ102" s="311"/>
      <c r="VKA102" s="311"/>
      <c r="VKB102" s="311"/>
      <c r="VKC102" s="311"/>
      <c r="VKD102" s="311"/>
      <c r="VKE102" s="311"/>
      <c r="VKF102" s="311"/>
      <c r="VKG102" s="311"/>
      <c r="VKH102" s="311"/>
      <c r="VKI102" s="311"/>
      <c r="VKJ102" s="311"/>
      <c r="VKK102" s="311"/>
      <c r="VKL102" s="311"/>
      <c r="VKM102" s="311"/>
      <c r="VKN102" s="311"/>
      <c r="VKO102" s="311"/>
      <c r="VKP102" s="311"/>
      <c r="VKQ102" s="311"/>
      <c r="VKR102" s="311"/>
      <c r="VKS102" s="311"/>
      <c r="VKT102" s="311"/>
      <c r="VKU102" s="311"/>
      <c r="VKV102" s="311"/>
      <c r="VKW102" s="311"/>
      <c r="VKX102" s="311"/>
      <c r="VKY102" s="311"/>
      <c r="VKZ102" s="311"/>
      <c r="VLA102" s="311"/>
      <c r="VLB102" s="311"/>
      <c r="VLC102" s="311"/>
      <c r="VLD102" s="311"/>
      <c r="VLE102" s="311"/>
      <c r="VLF102" s="311"/>
      <c r="VLG102" s="311"/>
      <c r="VLH102" s="311"/>
      <c r="VLI102" s="311"/>
      <c r="VLJ102" s="311"/>
      <c r="VLK102" s="311"/>
      <c r="VLL102" s="311"/>
      <c r="VLM102" s="311"/>
      <c r="VLN102" s="311"/>
      <c r="VLO102" s="311"/>
      <c r="VLP102" s="311"/>
      <c r="VLQ102" s="311"/>
      <c r="VLR102" s="311"/>
      <c r="VLS102" s="311"/>
      <c r="VLT102" s="311"/>
      <c r="VLU102" s="311"/>
      <c r="VLV102" s="311"/>
      <c r="VLW102" s="311"/>
      <c r="VLX102" s="311"/>
      <c r="VLY102" s="311"/>
      <c r="VLZ102" s="311"/>
      <c r="VMA102" s="311"/>
      <c r="VMB102" s="311"/>
      <c r="VMC102" s="311"/>
      <c r="VMD102" s="311"/>
      <c r="VME102" s="311"/>
      <c r="VMF102" s="311"/>
      <c r="VMG102" s="311"/>
      <c r="VMH102" s="311"/>
      <c r="VMI102" s="311"/>
      <c r="VMJ102" s="311"/>
      <c r="VMK102" s="311"/>
      <c r="VML102" s="311"/>
      <c r="VMM102" s="311"/>
      <c r="VMN102" s="311"/>
      <c r="VMO102" s="311"/>
      <c r="VMP102" s="311"/>
      <c r="VMQ102" s="311"/>
      <c r="VMR102" s="311"/>
      <c r="VMS102" s="311"/>
      <c r="VMT102" s="311"/>
      <c r="VMU102" s="311"/>
      <c r="VMV102" s="311"/>
      <c r="VMW102" s="311"/>
      <c r="VMX102" s="311"/>
      <c r="VMY102" s="311"/>
      <c r="VMZ102" s="311"/>
      <c r="VNA102" s="311"/>
      <c r="VNB102" s="311"/>
      <c r="VNC102" s="311"/>
      <c r="VND102" s="311"/>
      <c r="VNE102" s="311"/>
      <c r="VNF102" s="311"/>
      <c r="VNG102" s="311"/>
      <c r="VNH102" s="311"/>
      <c r="VNI102" s="311"/>
      <c r="VNJ102" s="311"/>
      <c r="VNK102" s="311"/>
      <c r="VNL102" s="311"/>
      <c r="VNM102" s="311"/>
      <c r="VNN102" s="311"/>
      <c r="VNO102" s="311"/>
      <c r="VNP102" s="311"/>
      <c r="VNQ102" s="311"/>
      <c r="VNR102" s="311"/>
      <c r="VNS102" s="311"/>
      <c r="VNT102" s="311"/>
      <c r="VNU102" s="311"/>
      <c r="VNV102" s="311"/>
      <c r="VNW102" s="311"/>
      <c r="VNX102" s="311"/>
      <c r="VNY102" s="311"/>
      <c r="VNZ102" s="311"/>
      <c r="VOA102" s="311"/>
      <c r="VOB102" s="311"/>
      <c r="VOC102" s="311"/>
      <c r="VOD102" s="311"/>
      <c r="VOE102" s="311"/>
      <c r="VOF102" s="311"/>
      <c r="VOG102" s="311"/>
      <c r="VOH102" s="311"/>
      <c r="VOI102" s="311"/>
      <c r="VOJ102" s="311"/>
      <c r="VOK102" s="311"/>
      <c r="VOL102" s="311"/>
      <c r="VOM102" s="311"/>
      <c r="VON102" s="311"/>
      <c r="VOO102" s="311"/>
      <c r="VOP102" s="311"/>
      <c r="VOQ102" s="311"/>
      <c r="VOR102" s="311"/>
      <c r="VOS102" s="311"/>
      <c r="VOT102" s="311"/>
      <c r="VOU102" s="311"/>
      <c r="VOV102" s="311"/>
      <c r="VOW102" s="311"/>
      <c r="VOX102" s="311"/>
      <c r="VOY102" s="311"/>
      <c r="VOZ102" s="311"/>
      <c r="VPA102" s="311"/>
      <c r="VPB102" s="311"/>
      <c r="VPC102" s="311"/>
      <c r="VPD102" s="311"/>
      <c r="VPE102" s="311"/>
      <c r="VPF102" s="311"/>
      <c r="VPG102" s="311"/>
      <c r="VPH102" s="311"/>
      <c r="VPI102" s="311"/>
      <c r="VPJ102" s="311"/>
      <c r="VPK102" s="311"/>
      <c r="VPL102" s="311"/>
      <c r="VPM102" s="311"/>
      <c r="VPN102" s="311"/>
      <c r="VPO102" s="311"/>
      <c r="VPP102" s="311"/>
      <c r="VPQ102" s="311"/>
      <c r="VPR102" s="311"/>
      <c r="VPS102" s="311"/>
      <c r="VPT102" s="311"/>
      <c r="VPU102" s="311"/>
      <c r="VPV102" s="311"/>
      <c r="VPW102" s="311"/>
      <c r="VPX102" s="311"/>
      <c r="VPY102" s="311"/>
      <c r="VPZ102" s="311"/>
      <c r="VQA102" s="311"/>
      <c r="VQB102" s="311"/>
      <c r="VQC102" s="311"/>
      <c r="VQD102" s="311"/>
      <c r="VQE102" s="311"/>
      <c r="VQF102" s="311"/>
      <c r="VQG102" s="311"/>
      <c r="VQH102" s="311"/>
      <c r="VQI102" s="311"/>
      <c r="VQJ102" s="311"/>
      <c r="VQK102" s="311"/>
      <c r="VQL102" s="311"/>
      <c r="VQM102" s="311"/>
      <c r="VQN102" s="311"/>
      <c r="VQO102" s="311"/>
      <c r="VQP102" s="311"/>
      <c r="VQQ102" s="311"/>
      <c r="VQR102" s="311"/>
      <c r="VQS102" s="311"/>
      <c r="VQT102" s="311"/>
      <c r="VQU102" s="311"/>
      <c r="VQV102" s="311"/>
      <c r="VQW102" s="311"/>
      <c r="VQX102" s="311"/>
      <c r="VQY102" s="311"/>
      <c r="VQZ102" s="311"/>
      <c r="VRA102" s="311"/>
      <c r="VRB102" s="311"/>
      <c r="VRC102" s="311"/>
      <c r="VRD102" s="311"/>
      <c r="VRE102" s="311"/>
      <c r="VRF102" s="311"/>
      <c r="VRG102" s="311"/>
      <c r="VRH102" s="311"/>
      <c r="VRI102" s="311"/>
      <c r="VRJ102" s="311"/>
      <c r="VRK102" s="311"/>
      <c r="VRL102" s="311"/>
      <c r="VRM102" s="311"/>
      <c r="VRN102" s="311"/>
      <c r="VRO102" s="311"/>
      <c r="VRP102" s="311"/>
      <c r="VRQ102" s="311"/>
      <c r="VRR102" s="311"/>
      <c r="VRS102" s="311"/>
      <c r="VRT102" s="311"/>
      <c r="VRU102" s="311"/>
      <c r="VRV102" s="311"/>
      <c r="VRW102" s="311"/>
      <c r="VRX102" s="311"/>
      <c r="VRY102" s="311"/>
      <c r="VRZ102" s="311"/>
      <c r="VSA102" s="311"/>
      <c r="VSB102" s="311"/>
      <c r="VSC102" s="311"/>
      <c r="VSD102" s="311"/>
      <c r="VSE102" s="311"/>
      <c r="VSF102" s="311"/>
      <c r="VSG102" s="311"/>
      <c r="VSH102" s="311"/>
      <c r="VSI102" s="311"/>
      <c r="VSJ102" s="311"/>
      <c r="VSK102" s="311"/>
      <c r="VSL102" s="311"/>
      <c r="VSM102" s="311"/>
      <c r="VSN102" s="311"/>
      <c r="VSO102" s="311"/>
      <c r="VSP102" s="311"/>
      <c r="VSQ102" s="311"/>
      <c r="VSR102" s="311"/>
      <c r="VSS102" s="311"/>
      <c r="VST102" s="311"/>
      <c r="VSU102" s="311"/>
      <c r="VSV102" s="311"/>
      <c r="VSW102" s="311"/>
      <c r="VSX102" s="311"/>
      <c r="VSY102" s="311"/>
      <c r="VSZ102" s="311"/>
      <c r="VTA102" s="311"/>
      <c r="VTB102" s="311"/>
      <c r="VTC102" s="311"/>
      <c r="VTD102" s="311"/>
      <c r="VTE102" s="311"/>
      <c r="VTF102" s="311"/>
      <c r="VTG102" s="311"/>
      <c r="VTH102" s="311"/>
      <c r="VTI102" s="311"/>
      <c r="VTJ102" s="311"/>
      <c r="VTK102" s="311"/>
      <c r="VTL102" s="311"/>
      <c r="VTM102" s="311"/>
      <c r="VTN102" s="311"/>
      <c r="VTO102" s="311"/>
      <c r="VTP102" s="311"/>
      <c r="VTQ102" s="311"/>
      <c r="VTR102" s="311"/>
      <c r="VTS102" s="311"/>
      <c r="VTT102" s="311"/>
      <c r="VTU102" s="311"/>
      <c r="VTV102" s="311"/>
      <c r="VTW102" s="311"/>
      <c r="VTX102" s="311"/>
      <c r="VTY102" s="311"/>
      <c r="VTZ102" s="311"/>
      <c r="VUA102" s="311"/>
      <c r="VUB102" s="311"/>
      <c r="VUC102" s="311"/>
      <c r="VUD102" s="311"/>
      <c r="VUE102" s="311"/>
      <c r="VUF102" s="311"/>
      <c r="VUG102" s="311"/>
      <c r="VUH102" s="311"/>
      <c r="VUI102" s="311"/>
      <c r="VUJ102" s="311"/>
      <c r="VUK102" s="311"/>
      <c r="VUL102" s="311"/>
      <c r="VUM102" s="311"/>
      <c r="VUN102" s="311"/>
      <c r="VUO102" s="311"/>
      <c r="VUP102" s="311"/>
      <c r="VUQ102" s="311"/>
      <c r="VUR102" s="311"/>
      <c r="VUS102" s="311"/>
      <c r="VUT102" s="311"/>
      <c r="VUU102" s="311"/>
      <c r="VUV102" s="311"/>
      <c r="VUW102" s="311"/>
      <c r="VUX102" s="311"/>
      <c r="VUY102" s="311"/>
      <c r="VUZ102" s="311"/>
      <c r="VVA102" s="311"/>
      <c r="VVB102" s="311"/>
      <c r="VVC102" s="311"/>
      <c r="VVD102" s="311"/>
      <c r="VVE102" s="311"/>
      <c r="VVF102" s="311"/>
      <c r="VVG102" s="311"/>
      <c r="VVH102" s="311"/>
      <c r="VVI102" s="311"/>
      <c r="VVJ102" s="311"/>
      <c r="VVK102" s="311"/>
      <c r="VVL102" s="311"/>
      <c r="VVM102" s="311"/>
      <c r="VVN102" s="311"/>
      <c r="VVO102" s="311"/>
      <c r="VVP102" s="311"/>
      <c r="VVQ102" s="311"/>
      <c r="VVR102" s="311"/>
      <c r="VVS102" s="311"/>
      <c r="VVT102" s="311"/>
      <c r="VVU102" s="311"/>
      <c r="VVV102" s="311"/>
      <c r="VVW102" s="311"/>
      <c r="VVX102" s="311"/>
      <c r="VVY102" s="311"/>
      <c r="VVZ102" s="311"/>
      <c r="VWA102" s="311"/>
      <c r="VWB102" s="311"/>
      <c r="VWC102" s="311"/>
      <c r="VWD102" s="311"/>
      <c r="VWE102" s="311"/>
      <c r="VWF102" s="311"/>
      <c r="VWG102" s="311"/>
      <c r="VWH102" s="311"/>
      <c r="VWI102" s="311"/>
      <c r="VWJ102" s="311"/>
      <c r="VWK102" s="311"/>
      <c r="VWL102" s="311"/>
      <c r="VWM102" s="311"/>
      <c r="VWN102" s="311"/>
      <c r="VWO102" s="311"/>
      <c r="VWP102" s="311"/>
      <c r="VWQ102" s="311"/>
      <c r="VWR102" s="311"/>
      <c r="VWS102" s="311"/>
      <c r="VWT102" s="311"/>
      <c r="VWU102" s="311"/>
      <c r="VWV102" s="311"/>
      <c r="VWW102" s="311"/>
      <c r="VWX102" s="311"/>
      <c r="VWY102" s="311"/>
      <c r="VWZ102" s="311"/>
      <c r="VXA102" s="311"/>
      <c r="VXB102" s="311"/>
      <c r="VXC102" s="311"/>
      <c r="VXD102" s="311"/>
      <c r="VXE102" s="311"/>
      <c r="VXF102" s="311"/>
      <c r="VXG102" s="311"/>
      <c r="VXH102" s="311"/>
      <c r="VXI102" s="311"/>
      <c r="VXJ102" s="311"/>
      <c r="VXK102" s="311"/>
      <c r="VXL102" s="311"/>
      <c r="VXM102" s="311"/>
      <c r="VXN102" s="311"/>
      <c r="VXO102" s="311"/>
      <c r="VXP102" s="311"/>
      <c r="VXQ102" s="311"/>
      <c r="VXR102" s="311"/>
      <c r="VXS102" s="311"/>
      <c r="VXT102" s="311"/>
      <c r="VXU102" s="311"/>
      <c r="VXV102" s="311"/>
      <c r="VXW102" s="311"/>
      <c r="VXX102" s="311"/>
      <c r="VXY102" s="311"/>
      <c r="VXZ102" s="311"/>
      <c r="VYA102" s="311"/>
      <c r="VYB102" s="311"/>
      <c r="VYC102" s="311"/>
      <c r="VYD102" s="311"/>
      <c r="VYE102" s="311"/>
      <c r="VYF102" s="311"/>
      <c r="VYG102" s="311"/>
      <c r="VYH102" s="311"/>
      <c r="VYI102" s="311"/>
      <c r="VYJ102" s="311"/>
      <c r="VYK102" s="311"/>
      <c r="VYL102" s="311"/>
      <c r="VYM102" s="311"/>
      <c r="VYN102" s="311"/>
      <c r="VYO102" s="311"/>
      <c r="VYP102" s="311"/>
      <c r="VYQ102" s="311"/>
      <c r="VYR102" s="311"/>
      <c r="VYS102" s="311"/>
      <c r="VYT102" s="311"/>
      <c r="VYU102" s="311"/>
      <c r="VYV102" s="311"/>
      <c r="VYW102" s="311"/>
      <c r="VYX102" s="311"/>
      <c r="VYY102" s="311"/>
      <c r="VYZ102" s="311"/>
      <c r="VZA102" s="311"/>
      <c r="VZB102" s="311"/>
      <c r="VZC102" s="311"/>
      <c r="VZD102" s="311"/>
      <c r="VZE102" s="311"/>
      <c r="VZF102" s="311"/>
      <c r="VZG102" s="311"/>
      <c r="VZH102" s="311"/>
      <c r="VZI102" s="311"/>
      <c r="VZJ102" s="311"/>
      <c r="VZK102" s="311"/>
      <c r="VZL102" s="311"/>
      <c r="VZM102" s="311"/>
      <c r="VZN102" s="311"/>
      <c r="VZO102" s="311"/>
      <c r="VZP102" s="311"/>
      <c r="VZQ102" s="311"/>
      <c r="VZR102" s="311"/>
      <c r="VZS102" s="311"/>
      <c r="VZT102" s="311"/>
      <c r="VZU102" s="311"/>
      <c r="VZV102" s="311"/>
      <c r="VZW102" s="311"/>
      <c r="VZX102" s="311"/>
      <c r="VZY102" s="311"/>
      <c r="VZZ102" s="311"/>
      <c r="WAA102" s="311"/>
      <c r="WAB102" s="311"/>
      <c r="WAC102" s="311"/>
      <c r="WAD102" s="311"/>
      <c r="WAE102" s="311"/>
      <c r="WAF102" s="311"/>
      <c r="WAG102" s="311"/>
      <c r="WAH102" s="311"/>
      <c r="WAI102" s="311"/>
      <c r="WAJ102" s="311"/>
      <c r="WAK102" s="311"/>
      <c r="WAL102" s="311"/>
      <c r="WAM102" s="311"/>
      <c r="WAN102" s="311"/>
      <c r="WAO102" s="311"/>
      <c r="WAP102" s="311"/>
      <c r="WAQ102" s="311"/>
      <c r="WAR102" s="311"/>
      <c r="WAS102" s="311"/>
      <c r="WAT102" s="311"/>
      <c r="WAU102" s="311"/>
      <c r="WAV102" s="311"/>
      <c r="WAW102" s="311"/>
      <c r="WAX102" s="311"/>
      <c r="WAY102" s="311"/>
      <c r="WAZ102" s="311"/>
      <c r="WBA102" s="311"/>
      <c r="WBB102" s="311"/>
      <c r="WBC102" s="311"/>
      <c r="WBD102" s="311"/>
      <c r="WBE102" s="311"/>
      <c r="WBF102" s="311"/>
      <c r="WBG102" s="311"/>
      <c r="WBH102" s="311"/>
      <c r="WBI102" s="311"/>
      <c r="WBJ102" s="311"/>
      <c r="WBK102" s="311"/>
      <c r="WBL102" s="311"/>
      <c r="WBM102" s="311"/>
      <c r="WBN102" s="311"/>
      <c r="WBO102" s="311"/>
      <c r="WBP102" s="311"/>
      <c r="WBQ102" s="311"/>
      <c r="WBR102" s="311"/>
      <c r="WBS102" s="311"/>
      <c r="WBT102" s="311"/>
      <c r="WBU102" s="311"/>
      <c r="WBV102" s="311"/>
      <c r="WBW102" s="311"/>
      <c r="WBX102" s="311"/>
      <c r="WBY102" s="311"/>
      <c r="WBZ102" s="311"/>
      <c r="WCA102" s="311"/>
      <c r="WCB102" s="311"/>
      <c r="WCC102" s="311"/>
      <c r="WCD102" s="311"/>
      <c r="WCE102" s="311"/>
      <c r="WCF102" s="311"/>
      <c r="WCG102" s="311"/>
      <c r="WCH102" s="311"/>
      <c r="WCI102" s="311"/>
      <c r="WCJ102" s="311"/>
      <c r="WCK102" s="311"/>
      <c r="WCL102" s="311"/>
      <c r="WCM102" s="311"/>
      <c r="WCN102" s="311"/>
      <c r="WCO102" s="311"/>
      <c r="WCP102" s="311"/>
      <c r="WCQ102" s="311"/>
      <c r="WCR102" s="311"/>
      <c r="WCS102" s="311"/>
      <c r="WCT102" s="311"/>
      <c r="WCU102" s="311"/>
      <c r="WCV102" s="311"/>
      <c r="WCW102" s="311"/>
      <c r="WCX102" s="311"/>
      <c r="WCY102" s="311"/>
      <c r="WCZ102" s="311"/>
      <c r="WDA102" s="311"/>
      <c r="WDB102" s="311"/>
      <c r="WDC102" s="311"/>
      <c r="WDD102" s="311"/>
      <c r="WDE102" s="311"/>
      <c r="WDF102" s="311"/>
      <c r="WDG102" s="311"/>
      <c r="WDH102" s="311"/>
      <c r="WDI102" s="311"/>
      <c r="WDJ102" s="311"/>
      <c r="WDK102" s="311"/>
      <c r="WDL102" s="311"/>
      <c r="WDM102" s="311"/>
      <c r="WDN102" s="311"/>
      <c r="WDO102" s="311"/>
      <c r="WDP102" s="311"/>
      <c r="WDQ102" s="311"/>
      <c r="WDR102" s="311"/>
      <c r="WDS102" s="311"/>
      <c r="WDT102" s="311"/>
      <c r="WDU102" s="311"/>
      <c r="WDV102" s="311"/>
      <c r="WDW102" s="311"/>
      <c r="WDX102" s="311"/>
      <c r="WDY102" s="311"/>
      <c r="WDZ102" s="311"/>
      <c r="WEA102" s="311"/>
      <c r="WEB102" s="311"/>
      <c r="WEC102" s="311"/>
      <c r="WED102" s="311"/>
      <c r="WEE102" s="311"/>
      <c r="WEF102" s="311"/>
      <c r="WEG102" s="311"/>
      <c r="WEH102" s="311"/>
      <c r="WEI102" s="311"/>
      <c r="WEJ102" s="311"/>
      <c r="WEK102" s="311"/>
      <c r="WEL102" s="311"/>
      <c r="WEM102" s="311"/>
      <c r="WEN102" s="311"/>
      <c r="WEO102" s="311"/>
      <c r="WEP102" s="311"/>
      <c r="WEQ102" s="311"/>
      <c r="WER102" s="311"/>
      <c r="WES102" s="311"/>
      <c r="WET102" s="311"/>
      <c r="WEU102" s="311"/>
      <c r="WEV102" s="311"/>
      <c r="WEW102" s="311"/>
      <c r="WEX102" s="311"/>
      <c r="WEY102" s="311"/>
      <c r="WEZ102" s="311"/>
      <c r="WFA102" s="311"/>
      <c r="WFB102" s="311"/>
      <c r="WFC102" s="311"/>
      <c r="WFD102" s="311"/>
      <c r="WFE102" s="311"/>
      <c r="WFF102" s="311"/>
      <c r="WFG102" s="311"/>
      <c r="WFH102" s="311"/>
      <c r="WFI102" s="311"/>
      <c r="WFJ102" s="311"/>
      <c r="WFK102" s="311"/>
      <c r="WFL102" s="311"/>
      <c r="WFM102" s="311"/>
      <c r="WFN102" s="311"/>
      <c r="WFO102" s="311"/>
      <c r="WFP102" s="311"/>
      <c r="WFQ102" s="311"/>
      <c r="WFR102" s="311"/>
      <c r="WFS102" s="311"/>
      <c r="WFT102" s="311"/>
      <c r="WFU102" s="311"/>
      <c r="WFV102" s="311"/>
      <c r="WFW102" s="311"/>
      <c r="WFX102" s="311"/>
      <c r="WFY102" s="311"/>
      <c r="WFZ102" s="311"/>
      <c r="WGA102" s="311"/>
      <c r="WGB102" s="311"/>
      <c r="WGC102" s="311"/>
      <c r="WGD102" s="311"/>
      <c r="WGE102" s="311"/>
      <c r="WGF102" s="311"/>
      <c r="WGG102" s="311"/>
      <c r="WGH102" s="311"/>
      <c r="WGI102" s="311"/>
      <c r="WGJ102" s="311"/>
      <c r="WGK102" s="311"/>
      <c r="WGL102" s="311"/>
      <c r="WGM102" s="311"/>
      <c r="WGN102" s="311"/>
      <c r="WGO102" s="311"/>
      <c r="WGP102" s="311"/>
      <c r="WGQ102" s="311"/>
      <c r="WGR102" s="311"/>
      <c r="WGS102" s="311"/>
      <c r="WGT102" s="311"/>
      <c r="WGU102" s="311"/>
      <c r="WGV102" s="311"/>
      <c r="WGW102" s="311"/>
      <c r="WGX102" s="311"/>
      <c r="WGY102" s="311"/>
      <c r="WGZ102" s="311"/>
      <c r="WHA102" s="311"/>
      <c r="WHB102" s="311"/>
      <c r="WHC102" s="311"/>
      <c r="WHD102" s="311"/>
      <c r="WHE102" s="311"/>
      <c r="WHF102" s="311"/>
      <c r="WHG102" s="311"/>
      <c r="WHH102" s="311"/>
      <c r="WHI102" s="311"/>
      <c r="WHJ102" s="311"/>
      <c r="WHK102" s="311"/>
      <c r="WHL102" s="311"/>
      <c r="WHM102" s="311"/>
      <c r="WHN102" s="311"/>
      <c r="WHO102" s="311"/>
      <c r="WHP102" s="311"/>
      <c r="WHQ102" s="311"/>
      <c r="WHR102" s="311"/>
      <c r="WHS102" s="311"/>
      <c r="WHT102" s="311"/>
      <c r="WHU102" s="311"/>
      <c r="WHV102" s="311"/>
      <c r="WHW102" s="311"/>
      <c r="WHX102" s="311"/>
      <c r="WHY102" s="311"/>
      <c r="WHZ102" s="311"/>
      <c r="WIA102" s="311"/>
      <c r="WIB102" s="311"/>
      <c r="WIC102" s="311"/>
      <c r="WID102" s="311"/>
      <c r="WIE102" s="311"/>
      <c r="WIF102" s="311"/>
      <c r="WIG102" s="311"/>
      <c r="WIH102" s="311"/>
      <c r="WII102" s="311"/>
      <c r="WIJ102" s="311"/>
      <c r="WIK102" s="311"/>
      <c r="WIL102" s="311"/>
      <c r="WIM102" s="311"/>
      <c r="WIN102" s="311"/>
      <c r="WIO102" s="311"/>
      <c r="WIP102" s="311"/>
      <c r="WIQ102" s="311"/>
      <c r="WIR102" s="311"/>
      <c r="WIS102" s="311"/>
      <c r="WIT102" s="311"/>
      <c r="WIU102" s="311"/>
      <c r="WIV102" s="311"/>
      <c r="WIW102" s="311"/>
      <c r="WIX102" s="311"/>
      <c r="WIY102" s="311"/>
      <c r="WIZ102" s="311"/>
      <c r="WJA102" s="311"/>
      <c r="WJB102" s="311"/>
      <c r="WJC102" s="311"/>
      <c r="WJD102" s="311"/>
      <c r="WJE102" s="311"/>
      <c r="WJF102" s="311"/>
      <c r="WJG102" s="311"/>
      <c r="WJH102" s="311"/>
      <c r="WJI102" s="311"/>
      <c r="WJJ102" s="311"/>
      <c r="WJK102" s="311"/>
      <c r="WJL102" s="311"/>
      <c r="WJM102" s="311"/>
      <c r="WJN102" s="311"/>
      <c r="WJO102" s="311"/>
      <c r="WJP102" s="311"/>
      <c r="WJQ102" s="311"/>
      <c r="WJR102" s="311"/>
      <c r="WJS102" s="311"/>
      <c r="WJT102" s="311"/>
      <c r="WJU102" s="311"/>
      <c r="WJV102" s="311"/>
      <c r="WJW102" s="311"/>
      <c r="WJX102" s="311"/>
      <c r="WJY102" s="311"/>
      <c r="WJZ102" s="311"/>
      <c r="WKA102" s="311"/>
      <c r="WKB102" s="311"/>
      <c r="WKC102" s="311"/>
      <c r="WKD102" s="311"/>
      <c r="WKE102" s="311"/>
      <c r="WKF102" s="311"/>
      <c r="WKG102" s="311"/>
      <c r="WKH102" s="311"/>
      <c r="WKI102" s="311"/>
      <c r="WKJ102" s="311"/>
      <c r="WKK102" s="311"/>
      <c r="WKL102" s="311"/>
      <c r="WKM102" s="311"/>
      <c r="WKN102" s="311"/>
      <c r="WKO102" s="311"/>
      <c r="WKP102" s="311"/>
      <c r="WKQ102" s="311"/>
      <c r="WKR102" s="311"/>
      <c r="WKS102" s="311"/>
      <c r="WKT102" s="311"/>
      <c r="WKU102" s="311"/>
      <c r="WKV102" s="311"/>
      <c r="WKW102" s="311"/>
      <c r="WKX102" s="311"/>
      <c r="WKY102" s="311"/>
      <c r="WKZ102" s="311"/>
      <c r="WLA102" s="311"/>
      <c r="WLB102" s="311"/>
      <c r="WLC102" s="311"/>
      <c r="WLD102" s="311"/>
      <c r="WLE102" s="311"/>
      <c r="WLF102" s="311"/>
      <c r="WLG102" s="311"/>
      <c r="WLH102" s="311"/>
      <c r="WLI102" s="311"/>
      <c r="WLJ102" s="311"/>
      <c r="WLK102" s="311"/>
      <c r="WLL102" s="311"/>
      <c r="WLM102" s="311"/>
      <c r="WLN102" s="311"/>
      <c r="WLO102" s="311"/>
      <c r="WLP102" s="311"/>
      <c r="WLQ102" s="311"/>
      <c r="WLR102" s="311"/>
      <c r="WLS102" s="311"/>
      <c r="WLT102" s="311"/>
      <c r="WLU102" s="311"/>
      <c r="WLV102" s="311"/>
      <c r="WLW102" s="311"/>
      <c r="WLX102" s="311"/>
      <c r="WLY102" s="311"/>
      <c r="WLZ102" s="311"/>
      <c r="WMA102" s="311"/>
      <c r="WMB102" s="311"/>
      <c r="WMC102" s="311"/>
      <c r="WMD102" s="311"/>
      <c r="WME102" s="311"/>
      <c r="WMF102" s="311"/>
      <c r="WMG102" s="311"/>
      <c r="WMH102" s="311"/>
      <c r="WMI102" s="311"/>
      <c r="WMJ102" s="311"/>
      <c r="WMK102" s="311"/>
      <c r="WML102" s="311"/>
      <c r="WMM102" s="311"/>
      <c r="WMN102" s="311"/>
      <c r="WMO102" s="311"/>
      <c r="WMP102" s="311"/>
      <c r="WMQ102" s="311"/>
      <c r="WMR102" s="311"/>
      <c r="WMS102" s="311"/>
      <c r="WMT102" s="311"/>
      <c r="WMU102" s="311"/>
      <c r="WMV102" s="311"/>
      <c r="WMW102" s="311"/>
      <c r="WMX102" s="311"/>
      <c r="WMY102" s="311"/>
      <c r="WMZ102" s="311"/>
      <c r="WNA102" s="311"/>
      <c r="WNB102" s="311"/>
      <c r="WNC102" s="311"/>
      <c r="WND102" s="311"/>
      <c r="WNE102" s="311"/>
      <c r="WNF102" s="311"/>
      <c r="WNG102" s="311"/>
      <c r="WNH102" s="311"/>
      <c r="WNI102" s="311"/>
      <c r="WNJ102" s="311"/>
      <c r="WNK102" s="311"/>
      <c r="WNL102" s="311"/>
      <c r="WNM102" s="311"/>
      <c r="WNN102" s="311"/>
      <c r="WNO102" s="311"/>
      <c r="WNP102" s="311"/>
      <c r="WNQ102" s="311"/>
      <c r="WNR102" s="311"/>
      <c r="WNS102" s="311"/>
      <c r="WNT102" s="311"/>
      <c r="WNU102" s="311"/>
      <c r="WNV102" s="311"/>
      <c r="WNW102" s="311"/>
      <c r="WNX102" s="311"/>
      <c r="WNY102" s="311"/>
      <c r="WNZ102" s="311"/>
      <c r="WOA102" s="311"/>
      <c r="WOB102" s="311"/>
      <c r="WOC102" s="311"/>
      <c r="WOD102" s="311"/>
      <c r="WOE102" s="311"/>
      <c r="WOF102" s="311"/>
      <c r="WOG102" s="311"/>
      <c r="WOH102" s="311"/>
      <c r="WOI102" s="311"/>
      <c r="WOJ102" s="311"/>
      <c r="WOK102" s="311"/>
      <c r="WOL102" s="311"/>
      <c r="WOM102" s="311"/>
      <c r="WON102" s="311"/>
      <c r="WOO102" s="311"/>
      <c r="WOP102" s="311"/>
      <c r="WOQ102" s="311"/>
      <c r="WOR102" s="311"/>
      <c r="WOS102" s="311"/>
      <c r="WOT102" s="311"/>
      <c r="WOU102" s="311"/>
      <c r="WOV102" s="311"/>
      <c r="WOW102" s="311"/>
      <c r="WOX102" s="311"/>
      <c r="WOY102" s="311"/>
      <c r="WOZ102" s="311"/>
      <c r="WPA102" s="311"/>
      <c r="WPB102" s="311"/>
      <c r="WPC102" s="311"/>
      <c r="WPD102" s="311"/>
      <c r="WPE102" s="311"/>
      <c r="WPF102" s="311"/>
      <c r="WPG102" s="311"/>
      <c r="WPH102" s="311"/>
      <c r="WPI102" s="311"/>
      <c r="WPJ102" s="311"/>
      <c r="WPK102" s="311"/>
      <c r="WPL102" s="311"/>
      <c r="WPM102" s="311"/>
      <c r="WPN102" s="311"/>
      <c r="WPO102" s="311"/>
      <c r="WPP102" s="311"/>
      <c r="WPQ102" s="311"/>
      <c r="WPR102" s="311"/>
      <c r="WPS102" s="311"/>
      <c r="WPT102" s="311"/>
      <c r="WPU102" s="311"/>
      <c r="WPV102" s="311"/>
      <c r="WPW102" s="311"/>
      <c r="WPX102" s="311"/>
      <c r="WPY102" s="311"/>
      <c r="WPZ102" s="311"/>
      <c r="WQA102" s="311"/>
      <c r="WQB102" s="311"/>
      <c r="WQC102" s="311"/>
      <c r="WQD102" s="311"/>
      <c r="WQE102" s="311"/>
      <c r="WQF102" s="311"/>
      <c r="WQG102" s="311"/>
      <c r="WQH102" s="311"/>
      <c r="WQI102" s="311"/>
      <c r="WQJ102" s="311"/>
      <c r="WQK102" s="311"/>
      <c r="WQL102" s="311"/>
      <c r="WQM102" s="311"/>
      <c r="WQN102" s="311"/>
      <c r="WQO102" s="311"/>
      <c r="WQP102" s="311"/>
      <c r="WQQ102" s="311"/>
      <c r="WQR102" s="311"/>
      <c r="WQS102" s="311"/>
      <c r="WQT102" s="311"/>
      <c r="WQU102" s="311"/>
      <c r="WQV102" s="311"/>
      <c r="WQW102" s="311"/>
      <c r="WQX102" s="311"/>
      <c r="WQY102" s="311"/>
      <c r="WQZ102" s="311"/>
      <c r="WRA102" s="311"/>
      <c r="WRB102" s="311"/>
      <c r="WRC102" s="311"/>
      <c r="WRD102" s="311"/>
      <c r="WRE102" s="311"/>
      <c r="WRF102" s="311"/>
      <c r="WRG102" s="311"/>
      <c r="WRH102" s="311"/>
      <c r="WRI102" s="311"/>
      <c r="WRJ102" s="311"/>
      <c r="WRK102" s="311"/>
      <c r="WRL102" s="311"/>
      <c r="WRM102" s="311"/>
      <c r="WRN102" s="311"/>
      <c r="WRO102" s="311"/>
      <c r="WRP102" s="311"/>
      <c r="WRQ102" s="311"/>
      <c r="WRR102" s="311"/>
      <c r="WRS102" s="311"/>
      <c r="WRT102" s="311"/>
      <c r="WRU102" s="311"/>
      <c r="WRV102" s="311"/>
      <c r="WRW102" s="311"/>
      <c r="WRX102" s="311"/>
      <c r="WRY102" s="311"/>
      <c r="WRZ102" s="311"/>
      <c r="WSA102" s="311"/>
      <c r="WSB102" s="311"/>
      <c r="WSC102" s="311"/>
      <c r="WSD102" s="311"/>
      <c r="WSE102" s="311"/>
      <c r="WSF102" s="311"/>
      <c r="WSG102" s="311"/>
      <c r="WSH102" s="311"/>
      <c r="WSI102" s="311"/>
      <c r="WSJ102" s="311"/>
      <c r="WSK102" s="311"/>
      <c r="WSL102" s="311"/>
      <c r="WSM102" s="311"/>
      <c r="WSN102" s="311"/>
      <c r="WSO102" s="311"/>
      <c r="WSP102" s="311"/>
      <c r="WSQ102" s="311"/>
      <c r="WSR102" s="311"/>
      <c r="WSS102" s="311"/>
      <c r="WST102" s="311"/>
      <c r="WSU102" s="311"/>
      <c r="WSV102" s="311"/>
      <c r="WSW102" s="311"/>
      <c r="WSX102" s="311"/>
      <c r="WSY102" s="311"/>
      <c r="WSZ102" s="311"/>
      <c r="WTA102" s="311"/>
      <c r="WTB102" s="311"/>
      <c r="WTC102" s="311"/>
      <c r="WTD102" s="311"/>
      <c r="WTE102" s="311"/>
      <c r="WTF102" s="311"/>
      <c r="WTG102" s="311"/>
      <c r="WTH102" s="311"/>
      <c r="WTI102" s="311"/>
      <c r="WTJ102" s="311"/>
      <c r="WTK102" s="311"/>
      <c r="WTL102" s="311"/>
      <c r="WTM102" s="311"/>
      <c r="WTN102" s="311"/>
      <c r="WTO102" s="311"/>
      <c r="WTP102" s="311"/>
      <c r="WTQ102" s="311"/>
      <c r="WTR102" s="311"/>
      <c r="WTS102" s="311"/>
      <c r="WTT102" s="311"/>
      <c r="WTU102" s="311"/>
      <c r="WTV102" s="311"/>
      <c r="WTW102" s="311"/>
      <c r="WTX102" s="311"/>
      <c r="WTY102" s="311"/>
      <c r="WTZ102" s="311"/>
      <c r="WUA102" s="311"/>
      <c r="WUB102" s="311"/>
      <c r="WUC102" s="311"/>
      <c r="WUD102" s="311"/>
      <c r="WUE102" s="311"/>
      <c r="WUF102" s="311"/>
      <c r="WUG102" s="311"/>
      <c r="WUH102" s="311"/>
      <c r="WUI102" s="311"/>
      <c r="WUJ102" s="311"/>
      <c r="WUK102" s="311"/>
      <c r="WUL102" s="311"/>
      <c r="WUM102" s="311"/>
      <c r="WUN102" s="311"/>
      <c r="WUO102" s="311"/>
      <c r="WUP102" s="311"/>
      <c r="WUQ102" s="311"/>
      <c r="WUR102" s="311"/>
      <c r="WUS102" s="311"/>
      <c r="WUT102" s="311"/>
      <c r="WUU102" s="311"/>
      <c r="WUV102" s="311"/>
      <c r="WUW102" s="311"/>
      <c r="WUX102" s="311"/>
      <c r="WUY102" s="311"/>
      <c r="WUZ102" s="311"/>
      <c r="WVA102" s="311"/>
      <c r="WVB102" s="311"/>
      <c r="WVC102" s="311"/>
      <c r="WVD102" s="311"/>
      <c r="WVE102" s="311"/>
      <c r="WVF102" s="311"/>
      <c r="WVG102" s="311"/>
      <c r="WVH102" s="311"/>
      <c r="WVI102" s="311"/>
      <c r="WVJ102" s="311"/>
      <c r="WVK102" s="311"/>
      <c r="WVL102" s="311"/>
      <c r="WVM102" s="311"/>
      <c r="WVN102" s="311"/>
      <c r="WVO102" s="311"/>
      <c r="WVP102" s="311"/>
      <c r="WVQ102" s="311"/>
      <c r="WVR102" s="311"/>
      <c r="WVS102" s="311"/>
      <c r="WVT102" s="311"/>
      <c r="WVU102" s="311"/>
      <c r="WVV102" s="311"/>
      <c r="WVW102" s="311"/>
      <c r="WVX102" s="311"/>
      <c r="WVY102" s="311"/>
      <c r="WVZ102" s="311"/>
      <c r="WWA102" s="311"/>
      <c r="WWB102" s="311"/>
      <c r="WWC102" s="311"/>
      <c r="WWD102" s="311"/>
      <c r="WWE102" s="311"/>
      <c r="WWF102" s="311"/>
      <c r="WWG102" s="311"/>
      <c r="WWH102" s="311"/>
      <c r="WWI102" s="311"/>
      <c r="WWJ102" s="311"/>
      <c r="WWK102" s="311"/>
      <c r="WWL102" s="311"/>
      <c r="WWM102" s="311"/>
      <c r="WWN102" s="311"/>
      <c r="WWO102" s="311"/>
      <c r="WWP102" s="311"/>
      <c r="WWQ102" s="311"/>
      <c r="WWR102" s="311"/>
      <c r="WWS102" s="311"/>
      <c r="WWT102" s="311"/>
      <c r="WWU102" s="311"/>
      <c r="WWV102" s="311"/>
      <c r="WWW102" s="311"/>
      <c r="WWX102" s="311"/>
      <c r="WWY102" s="311"/>
      <c r="WWZ102" s="311"/>
      <c r="WXA102" s="311"/>
      <c r="WXB102" s="311"/>
      <c r="WXC102" s="311"/>
      <c r="WXD102" s="311"/>
      <c r="WXE102" s="311"/>
      <c r="WXF102" s="311"/>
      <c r="WXG102" s="311"/>
      <c r="WXH102" s="311"/>
      <c r="WXI102" s="311"/>
      <c r="WXJ102" s="311"/>
      <c r="WXK102" s="311"/>
      <c r="WXL102" s="311"/>
      <c r="WXM102" s="311"/>
      <c r="WXN102" s="311"/>
      <c r="WXO102" s="311"/>
      <c r="WXP102" s="311"/>
      <c r="WXQ102" s="311"/>
      <c r="WXR102" s="311"/>
      <c r="WXS102" s="311"/>
      <c r="WXT102" s="311"/>
      <c r="WXU102" s="311"/>
      <c r="WXV102" s="311"/>
      <c r="WXW102" s="311"/>
      <c r="WXX102" s="311"/>
      <c r="WXY102" s="311"/>
      <c r="WXZ102" s="311"/>
      <c r="WYA102" s="311"/>
      <c r="WYB102" s="311"/>
      <c r="WYC102" s="311"/>
      <c r="WYD102" s="311"/>
      <c r="WYE102" s="311"/>
      <c r="WYF102" s="311"/>
      <c r="WYG102" s="311"/>
      <c r="WYH102" s="311"/>
      <c r="WYI102" s="311"/>
      <c r="WYJ102" s="311"/>
      <c r="WYK102" s="311"/>
      <c r="WYL102" s="311"/>
      <c r="WYM102" s="311"/>
      <c r="WYN102" s="311"/>
      <c r="WYO102" s="311"/>
      <c r="WYP102" s="311"/>
      <c r="WYQ102" s="311"/>
      <c r="WYR102" s="311"/>
      <c r="WYS102" s="311"/>
      <c r="WYT102" s="311"/>
      <c r="WYU102" s="311"/>
      <c r="WYV102" s="311"/>
      <c r="WYW102" s="311"/>
      <c r="WYX102" s="311"/>
      <c r="WYY102" s="311"/>
      <c r="WYZ102" s="311"/>
      <c r="WZA102" s="311"/>
      <c r="WZB102" s="311"/>
      <c r="WZC102" s="311"/>
      <c r="WZD102" s="311"/>
      <c r="WZE102" s="311"/>
      <c r="WZF102" s="311"/>
      <c r="WZG102" s="311"/>
      <c r="WZH102" s="311"/>
      <c r="WZI102" s="311"/>
      <c r="WZJ102" s="311"/>
      <c r="WZK102" s="311"/>
      <c r="WZL102" s="311"/>
      <c r="WZM102" s="311"/>
      <c r="WZN102" s="311"/>
      <c r="WZO102" s="311"/>
      <c r="WZP102" s="311"/>
      <c r="WZQ102" s="311"/>
      <c r="WZR102" s="311"/>
      <c r="WZS102" s="311"/>
      <c r="WZT102" s="311"/>
      <c r="WZU102" s="311"/>
      <c r="WZV102" s="311"/>
      <c r="WZW102" s="311"/>
      <c r="WZX102" s="311"/>
      <c r="WZY102" s="311"/>
      <c r="WZZ102" s="311"/>
      <c r="XAA102" s="311"/>
      <c r="XAB102" s="311"/>
      <c r="XAC102" s="311"/>
      <c r="XAD102" s="311"/>
      <c r="XAE102" s="311"/>
      <c r="XAF102" s="311"/>
      <c r="XAG102" s="311"/>
      <c r="XAH102" s="311"/>
      <c r="XAI102" s="311"/>
      <c r="XAJ102" s="311"/>
      <c r="XAK102" s="311"/>
      <c r="XAL102" s="311"/>
      <c r="XAM102" s="311"/>
      <c r="XAN102" s="311"/>
      <c r="XAO102" s="311"/>
      <c r="XAP102" s="311"/>
      <c r="XAQ102" s="311"/>
      <c r="XAR102" s="311"/>
      <c r="XAS102" s="311"/>
      <c r="XAT102" s="311"/>
      <c r="XAU102" s="311"/>
      <c r="XAV102" s="311"/>
      <c r="XAW102" s="311"/>
      <c r="XAX102" s="311"/>
      <c r="XAY102" s="311"/>
      <c r="XAZ102" s="311"/>
      <c r="XBA102" s="311"/>
      <c r="XBB102" s="311"/>
      <c r="XBC102" s="311"/>
      <c r="XBD102" s="311"/>
      <c r="XBE102" s="311"/>
      <c r="XBF102" s="311"/>
      <c r="XBG102" s="311"/>
      <c r="XBH102" s="311"/>
      <c r="XBI102" s="311"/>
      <c r="XBJ102" s="311"/>
      <c r="XBK102" s="311"/>
      <c r="XBL102" s="311"/>
      <c r="XBM102" s="311"/>
      <c r="XBN102" s="311"/>
      <c r="XBO102" s="311"/>
      <c r="XBP102" s="311"/>
      <c r="XBQ102" s="311"/>
      <c r="XBR102" s="311"/>
      <c r="XBS102" s="311"/>
      <c r="XBT102" s="311"/>
      <c r="XBU102" s="311"/>
      <c r="XBV102" s="311"/>
      <c r="XBW102" s="311"/>
      <c r="XBX102" s="311"/>
      <c r="XBY102" s="311"/>
      <c r="XBZ102" s="311"/>
      <c r="XCA102" s="311"/>
      <c r="XCB102" s="311"/>
      <c r="XCC102" s="311"/>
      <c r="XCD102" s="311"/>
      <c r="XCE102" s="311"/>
      <c r="XCF102" s="311"/>
      <c r="XCG102" s="311"/>
      <c r="XCH102" s="311"/>
      <c r="XCI102" s="311"/>
      <c r="XCJ102" s="311"/>
      <c r="XCK102" s="311"/>
      <c r="XCL102" s="311"/>
      <c r="XCM102" s="311"/>
      <c r="XCN102" s="311"/>
      <c r="XCO102" s="311"/>
      <c r="XCP102" s="311"/>
      <c r="XCQ102" s="311"/>
      <c r="XCR102" s="311"/>
      <c r="XCS102" s="311"/>
      <c r="XCT102" s="311"/>
      <c r="XCU102" s="311"/>
      <c r="XCV102" s="311"/>
      <c r="XCW102" s="311"/>
      <c r="XCX102" s="311"/>
      <c r="XCY102" s="311"/>
      <c r="XCZ102" s="311"/>
      <c r="XDA102" s="311"/>
      <c r="XDB102" s="311"/>
      <c r="XDC102" s="311"/>
      <c r="XDD102" s="311"/>
      <c r="XDE102" s="311"/>
      <c r="XDF102" s="311"/>
      <c r="XDG102" s="311"/>
      <c r="XDH102" s="311"/>
      <c r="XDI102" s="311"/>
      <c r="XDJ102" s="311"/>
      <c r="XDK102" s="311"/>
      <c r="XDL102" s="311"/>
      <c r="XDM102" s="311"/>
      <c r="XDN102" s="311"/>
      <c r="XDO102" s="311"/>
      <c r="XDP102" s="311"/>
      <c r="XDQ102" s="311"/>
      <c r="XDR102" s="311"/>
      <c r="XDS102" s="311"/>
      <c r="XDT102" s="311"/>
      <c r="XDU102" s="311"/>
      <c r="XDV102" s="311"/>
      <c r="XDW102" s="311"/>
      <c r="XDX102" s="311"/>
      <c r="XDY102" s="311"/>
      <c r="XDZ102" s="311"/>
      <c r="XEA102" s="311"/>
      <c r="XEB102" s="311"/>
      <c r="XEC102" s="311"/>
      <c r="XED102" s="311"/>
      <c r="XEE102" s="311"/>
      <c r="XEF102" s="311"/>
      <c r="XEG102" s="311"/>
      <c r="XEH102" s="311"/>
      <c r="XEI102" s="311"/>
      <c r="XEJ102" s="311"/>
      <c r="XEK102" s="311"/>
      <c r="XEL102" s="311"/>
      <c r="XEM102" s="311"/>
      <c r="XEN102" s="311"/>
      <c r="XEO102" s="311"/>
      <c r="XEP102" s="311"/>
      <c r="XEQ102" s="311"/>
      <c r="XER102" s="311"/>
      <c r="XES102" s="311"/>
      <c r="XET102" s="311"/>
      <c r="XEU102" s="311"/>
      <c r="XEV102" s="311"/>
      <c r="XEW102" s="311"/>
      <c r="XEX102" s="311"/>
      <c r="XEY102" s="311"/>
      <c r="XEZ102" s="311"/>
      <c r="XFA102" s="311"/>
      <c r="XFB102" s="311"/>
      <c r="XFC102" s="311"/>
      <c r="XFD102" s="311"/>
    </row>
    <row r="105" spans="1:16384" ht="14.25" x14ac:dyDescent="0.2">
      <c r="A105" s="231"/>
      <c r="B105" s="231"/>
      <c r="C105" s="232"/>
      <c r="D105" s="233"/>
      <c r="E105" s="233"/>
      <c r="F105" s="233"/>
      <c r="G105" s="233"/>
      <c r="H105" s="233"/>
      <c r="I105" s="233"/>
      <c r="J105" s="233"/>
      <c r="K105" s="233"/>
      <c r="L105" s="233"/>
      <c r="M105" s="346"/>
    </row>
    <row r="106" spans="1:16384" ht="14.25" x14ac:dyDescent="0.2">
      <c r="A106" s="231"/>
      <c r="B106" s="231"/>
      <c r="C106" s="232"/>
      <c r="D106" s="233"/>
      <c r="E106" s="233"/>
      <c r="F106" s="233"/>
      <c r="G106" s="233"/>
      <c r="H106" s="233"/>
      <c r="I106" s="233"/>
      <c r="J106" s="233"/>
      <c r="K106" s="233"/>
      <c r="L106" s="233"/>
      <c r="M106" s="346"/>
    </row>
    <row r="107" spans="1:16384" ht="14.25" x14ac:dyDescent="0.2">
      <c r="A107" s="231"/>
      <c r="B107" s="231"/>
      <c r="C107" s="232"/>
      <c r="D107" s="233"/>
      <c r="E107" s="233"/>
      <c r="F107" s="233"/>
      <c r="G107" s="233"/>
      <c r="H107" s="233"/>
      <c r="I107" s="233"/>
      <c r="J107" s="233"/>
      <c r="K107" s="233"/>
      <c r="L107" s="233"/>
      <c r="M107" s="346"/>
    </row>
    <row r="108" spans="1:16384" ht="14.25" x14ac:dyDescent="0.2">
      <c r="A108" s="231"/>
      <c r="B108" s="231"/>
      <c r="C108" s="232"/>
      <c r="D108" s="233"/>
      <c r="E108" s="233"/>
      <c r="F108" s="233"/>
      <c r="G108" s="233"/>
      <c r="H108" s="233"/>
      <c r="I108" s="233"/>
      <c r="J108" s="233"/>
      <c r="K108" s="233"/>
      <c r="L108" s="233"/>
      <c r="M108" s="346"/>
    </row>
    <row r="109" spans="1:16384" ht="14.25" x14ac:dyDescent="0.2">
      <c r="A109" s="231"/>
      <c r="B109" s="231"/>
      <c r="C109" s="232"/>
      <c r="D109" s="233"/>
      <c r="E109" s="233"/>
      <c r="F109" s="233"/>
      <c r="G109" s="233"/>
      <c r="H109" s="233"/>
      <c r="I109" s="233"/>
      <c r="J109" s="233"/>
      <c r="K109" s="233"/>
      <c r="L109" s="233"/>
      <c r="M109" s="346"/>
    </row>
    <row r="110" spans="1:16384" ht="14.25" x14ac:dyDescent="0.2">
      <c r="A110" s="231"/>
      <c r="B110" s="231"/>
      <c r="C110" s="232"/>
      <c r="D110" s="233"/>
      <c r="E110" s="233"/>
      <c r="F110" s="233"/>
      <c r="G110" s="233"/>
      <c r="H110" s="233"/>
      <c r="I110" s="233"/>
      <c r="J110" s="233"/>
      <c r="K110" s="233"/>
      <c r="L110" s="233"/>
      <c r="M110" s="346"/>
    </row>
    <row r="111" spans="1:16384" ht="14.25" x14ac:dyDescent="0.2">
      <c r="A111" s="231"/>
      <c r="B111" s="231"/>
      <c r="C111" s="232"/>
      <c r="D111" s="233"/>
      <c r="E111" s="233"/>
      <c r="F111" s="233"/>
      <c r="G111" s="233"/>
      <c r="H111" s="233"/>
      <c r="I111" s="233"/>
      <c r="J111" s="233"/>
      <c r="K111" s="233"/>
      <c r="L111" s="233"/>
      <c r="M111" s="346"/>
    </row>
    <row r="112" spans="1:16384" ht="14.25" x14ac:dyDescent="0.2">
      <c r="A112" s="231"/>
      <c r="B112" s="231"/>
      <c r="C112" s="232"/>
      <c r="D112" s="233"/>
      <c r="E112" s="233"/>
      <c r="F112" s="233"/>
      <c r="G112" s="233"/>
      <c r="H112" s="233"/>
      <c r="I112" s="233"/>
      <c r="J112" s="233"/>
      <c r="K112" s="233"/>
      <c r="L112" s="233"/>
      <c r="M112" s="346"/>
    </row>
    <row r="113" spans="1:13" ht="14.25" x14ac:dyDescent="0.2">
      <c r="A113" s="231"/>
      <c r="B113" s="231"/>
      <c r="C113" s="232"/>
      <c r="D113" s="233"/>
      <c r="E113" s="233"/>
      <c r="F113" s="233"/>
      <c r="G113" s="233"/>
      <c r="H113" s="233"/>
      <c r="I113" s="233"/>
      <c r="J113" s="233"/>
      <c r="K113" s="233"/>
      <c r="L113" s="233"/>
      <c r="M113" s="346"/>
    </row>
    <row r="114" spans="1:13" ht="14.25" x14ac:dyDescent="0.2">
      <c r="A114" s="231"/>
      <c r="B114" s="231"/>
      <c r="C114" s="232"/>
      <c r="D114" s="233"/>
      <c r="E114" s="233"/>
      <c r="F114" s="233"/>
      <c r="G114" s="233"/>
      <c r="H114" s="233"/>
      <c r="I114" s="233"/>
      <c r="J114" s="233"/>
      <c r="K114" s="233"/>
      <c r="L114" s="233"/>
      <c r="M114" s="346"/>
    </row>
    <row r="115" spans="1:13" ht="14.25" x14ac:dyDescent="0.2">
      <c r="A115" s="231"/>
      <c r="B115" s="231"/>
      <c r="C115" s="232"/>
      <c r="D115" s="233"/>
      <c r="E115" s="233"/>
      <c r="F115" s="233"/>
      <c r="G115" s="233"/>
      <c r="H115" s="233"/>
      <c r="I115" s="233"/>
      <c r="J115" s="233"/>
      <c r="K115" s="233"/>
      <c r="L115" s="233"/>
      <c r="M115" s="346"/>
    </row>
    <row r="116" spans="1:13" ht="14.25" x14ac:dyDescent="0.2">
      <c r="A116" s="231"/>
      <c r="B116" s="231"/>
      <c r="C116" s="232"/>
      <c r="D116" s="233"/>
      <c r="E116" s="233"/>
      <c r="F116" s="233"/>
      <c r="G116" s="233"/>
      <c r="H116" s="233"/>
      <c r="I116" s="233"/>
      <c r="J116" s="233"/>
      <c r="K116" s="233"/>
      <c r="L116" s="233"/>
      <c r="M116" s="346"/>
    </row>
    <row r="117" spans="1:13" ht="14.25" x14ac:dyDescent="0.2">
      <c r="A117" s="231"/>
      <c r="B117" s="231"/>
      <c r="C117" s="232"/>
      <c r="D117" s="233"/>
      <c r="E117" s="233"/>
      <c r="F117" s="233"/>
      <c r="G117" s="233"/>
      <c r="H117" s="233"/>
      <c r="I117" s="233"/>
      <c r="J117" s="233"/>
      <c r="K117" s="233"/>
      <c r="L117" s="233"/>
      <c r="M117" s="346"/>
    </row>
    <row r="118" spans="1:13" ht="14.25" x14ac:dyDescent="0.2">
      <c r="A118" s="231"/>
      <c r="B118" s="231"/>
      <c r="C118" s="232"/>
      <c r="D118" s="233"/>
      <c r="E118" s="233"/>
      <c r="F118" s="233"/>
      <c r="G118" s="233"/>
      <c r="H118" s="233"/>
      <c r="I118" s="233"/>
      <c r="J118" s="233"/>
      <c r="K118" s="233"/>
      <c r="L118" s="233"/>
      <c r="M118" s="346"/>
    </row>
    <row r="119" spans="1:13" ht="14.25" x14ac:dyDescent="0.2">
      <c r="A119" s="231"/>
      <c r="B119" s="231"/>
      <c r="C119" s="232"/>
      <c r="D119" s="233"/>
      <c r="E119" s="233"/>
      <c r="F119" s="233"/>
      <c r="G119" s="233"/>
      <c r="H119" s="233"/>
      <c r="I119" s="233"/>
      <c r="J119" s="233"/>
      <c r="K119" s="233"/>
      <c r="L119" s="233"/>
      <c r="M119" s="346"/>
    </row>
    <row r="120" spans="1:13" ht="14.25" x14ac:dyDescent="0.2">
      <c r="A120" s="231"/>
      <c r="B120" s="231"/>
      <c r="C120" s="232"/>
      <c r="D120" s="233"/>
      <c r="E120" s="233"/>
      <c r="F120" s="233"/>
      <c r="G120" s="233"/>
      <c r="H120" s="233"/>
      <c r="I120" s="233"/>
      <c r="J120" s="233"/>
      <c r="K120" s="233"/>
      <c r="L120" s="233"/>
      <c r="M120" s="346"/>
    </row>
    <row r="121" spans="1:13" ht="14.25" x14ac:dyDescent="0.2">
      <c r="A121" s="231"/>
      <c r="B121" s="231"/>
      <c r="C121" s="232"/>
      <c r="D121" s="233"/>
      <c r="E121" s="233"/>
      <c r="F121" s="233"/>
      <c r="G121" s="233"/>
      <c r="H121" s="233"/>
      <c r="I121" s="233"/>
      <c r="J121" s="233"/>
      <c r="K121" s="233"/>
      <c r="L121" s="233"/>
      <c r="M121" s="346"/>
    </row>
    <row r="122" spans="1:13" ht="14.25" x14ac:dyDescent="0.2">
      <c r="A122" s="231"/>
      <c r="B122" s="231"/>
      <c r="C122" s="232"/>
      <c r="D122" s="233"/>
      <c r="E122" s="233"/>
      <c r="F122" s="233"/>
      <c r="G122" s="233"/>
      <c r="H122" s="233"/>
      <c r="I122" s="233"/>
      <c r="J122" s="233"/>
      <c r="K122" s="233"/>
      <c r="L122" s="233"/>
      <c r="M122" s="346"/>
    </row>
    <row r="123" spans="1:13" ht="14.25" x14ac:dyDescent="0.2">
      <c r="A123" s="231"/>
      <c r="B123" s="231"/>
      <c r="C123" s="232"/>
      <c r="D123" s="233"/>
      <c r="E123" s="233"/>
      <c r="F123" s="233"/>
      <c r="G123" s="233"/>
      <c r="H123" s="233"/>
      <c r="I123" s="233"/>
      <c r="J123" s="233"/>
      <c r="K123" s="233"/>
      <c r="L123" s="233"/>
      <c r="M123" s="346"/>
    </row>
    <row r="124" spans="1:13" ht="14.25" x14ac:dyDescent="0.2">
      <c r="A124" s="231"/>
      <c r="B124" s="231"/>
      <c r="C124" s="232"/>
      <c r="D124" s="233"/>
      <c r="E124" s="233"/>
      <c r="F124" s="233"/>
      <c r="G124" s="233"/>
      <c r="H124" s="233"/>
      <c r="I124" s="233"/>
      <c r="J124" s="233"/>
      <c r="K124" s="233"/>
      <c r="L124" s="233"/>
      <c r="M124" s="346"/>
    </row>
    <row r="125" spans="1:13" ht="14.25" x14ac:dyDescent="0.2">
      <c r="A125" s="231"/>
      <c r="B125" s="231"/>
      <c r="C125" s="232"/>
      <c r="D125" s="233"/>
      <c r="E125" s="233"/>
      <c r="F125" s="233"/>
      <c r="G125" s="233"/>
      <c r="H125" s="233"/>
      <c r="I125" s="233"/>
      <c r="J125" s="233"/>
      <c r="K125" s="233"/>
      <c r="L125" s="233"/>
      <c r="M125" s="346"/>
    </row>
    <row r="126" spans="1:13" ht="14.25" x14ac:dyDescent="0.2">
      <c r="A126" s="231"/>
      <c r="B126" s="231"/>
      <c r="C126" s="232"/>
      <c r="D126" s="233"/>
      <c r="E126" s="233"/>
      <c r="F126" s="233"/>
      <c r="G126" s="233"/>
      <c r="H126" s="233"/>
      <c r="I126" s="233"/>
      <c r="J126" s="233"/>
      <c r="K126" s="233"/>
      <c r="L126" s="233"/>
      <c r="M126" s="346"/>
    </row>
    <row r="127" spans="1:13" ht="14.25" x14ac:dyDescent="0.2">
      <c r="A127" s="231"/>
      <c r="B127" s="231"/>
      <c r="C127" s="232"/>
      <c r="D127" s="233"/>
      <c r="E127" s="233"/>
      <c r="F127" s="233"/>
      <c r="G127" s="233"/>
      <c r="H127" s="233"/>
      <c r="I127" s="233"/>
      <c r="J127" s="233"/>
      <c r="K127" s="233"/>
      <c r="L127" s="233"/>
      <c r="M127" s="346"/>
    </row>
    <row r="128" spans="1:13" ht="14.25" x14ac:dyDescent="0.2">
      <c r="A128" s="231"/>
      <c r="B128" s="231"/>
      <c r="C128" s="232"/>
      <c r="D128" s="233"/>
      <c r="E128" s="233"/>
      <c r="F128" s="233"/>
      <c r="G128" s="233"/>
      <c r="H128" s="233"/>
      <c r="I128" s="233"/>
      <c r="J128" s="233"/>
      <c r="K128" s="233"/>
      <c r="L128" s="233"/>
      <c r="M128" s="346"/>
    </row>
    <row r="129" spans="1:13" ht="14.25" x14ac:dyDescent="0.2">
      <c r="A129" s="231"/>
      <c r="B129" s="231"/>
      <c r="C129" s="232"/>
      <c r="D129" s="233"/>
      <c r="E129" s="233"/>
      <c r="F129" s="233"/>
      <c r="G129" s="233"/>
      <c r="H129" s="233"/>
      <c r="I129" s="233"/>
      <c r="J129" s="233"/>
      <c r="K129" s="233"/>
      <c r="L129" s="233"/>
      <c r="M129" s="346"/>
    </row>
    <row r="130" spans="1:13" ht="14.25" x14ac:dyDescent="0.2">
      <c r="A130" s="231"/>
      <c r="B130" s="231"/>
      <c r="C130" s="232"/>
      <c r="D130" s="233"/>
      <c r="E130" s="233"/>
      <c r="F130" s="233"/>
      <c r="G130" s="233"/>
      <c r="H130" s="233"/>
      <c r="I130" s="233"/>
      <c r="J130" s="233"/>
      <c r="K130" s="233"/>
      <c r="L130" s="233"/>
      <c r="M130" s="346"/>
    </row>
    <row r="131" spans="1:13" ht="14.25" x14ac:dyDescent="0.2">
      <c r="A131" s="231"/>
      <c r="B131" s="231"/>
      <c r="C131" s="232"/>
      <c r="D131" s="233"/>
      <c r="E131" s="233"/>
      <c r="F131" s="233"/>
      <c r="G131" s="233"/>
      <c r="H131" s="233"/>
      <c r="I131" s="233"/>
      <c r="J131" s="233"/>
      <c r="K131" s="233"/>
      <c r="L131" s="233"/>
      <c r="M131" s="346"/>
    </row>
    <row r="132" spans="1:13" ht="14.25" x14ac:dyDescent="0.2">
      <c r="A132" s="231"/>
      <c r="B132" s="231"/>
      <c r="C132" s="232"/>
      <c r="D132" s="233"/>
      <c r="E132" s="233"/>
      <c r="F132" s="233"/>
      <c r="G132" s="233"/>
      <c r="H132" s="233"/>
      <c r="I132" s="233"/>
      <c r="J132" s="233"/>
      <c r="K132" s="233"/>
      <c r="L132" s="233"/>
      <c r="M132" s="346"/>
    </row>
    <row r="133" spans="1:13" ht="14.25" x14ac:dyDescent="0.2">
      <c r="A133" s="231"/>
      <c r="B133" s="231"/>
      <c r="C133" s="232"/>
      <c r="D133" s="233"/>
      <c r="E133" s="233"/>
      <c r="F133" s="233"/>
      <c r="G133" s="233"/>
      <c r="H133" s="233"/>
      <c r="I133" s="233"/>
      <c r="J133" s="233"/>
      <c r="K133" s="233"/>
      <c r="L133" s="233"/>
      <c r="M133" s="346"/>
    </row>
    <row r="134" spans="1:13" ht="14.25" x14ac:dyDescent="0.2">
      <c r="A134" s="231"/>
      <c r="B134" s="231"/>
      <c r="C134" s="232"/>
      <c r="D134" s="233"/>
      <c r="E134" s="233"/>
      <c r="F134" s="233"/>
      <c r="G134" s="233"/>
      <c r="H134" s="233"/>
      <c r="I134" s="233"/>
      <c r="J134" s="233"/>
      <c r="K134" s="233"/>
      <c r="L134" s="233"/>
      <c r="M134" s="346"/>
    </row>
    <row r="135" spans="1:13" ht="14.25" x14ac:dyDescent="0.2">
      <c r="A135" s="231"/>
      <c r="B135" s="231"/>
      <c r="C135" s="232"/>
      <c r="D135" s="233"/>
      <c r="E135" s="233"/>
      <c r="F135" s="233"/>
      <c r="G135" s="233"/>
      <c r="H135" s="233"/>
      <c r="I135" s="233"/>
      <c r="J135" s="233"/>
      <c r="K135" s="233"/>
      <c r="L135" s="233"/>
      <c r="M135" s="346"/>
    </row>
    <row r="136" spans="1:13" x14ac:dyDescent="0.2">
      <c r="A136" s="118"/>
      <c r="B136" s="118"/>
      <c r="C136" s="118"/>
      <c r="D136" s="233"/>
      <c r="E136" s="233"/>
      <c r="F136" s="233"/>
      <c r="G136" s="233"/>
      <c r="H136" s="233"/>
      <c r="I136" s="233"/>
      <c r="J136" s="233"/>
      <c r="K136" s="233"/>
      <c r="L136" s="233"/>
      <c r="M136" s="346"/>
    </row>
    <row r="137" spans="1:13" x14ac:dyDescent="0.2">
      <c r="A137" s="118"/>
      <c r="B137" s="118"/>
      <c r="C137" s="118"/>
      <c r="D137" s="233"/>
      <c r="E137" s="233"/>
      <c r="F137" s="233"/>
      <c r="G137" s="233"/>
      <c r="H137" s="233"/>
      <c r="I137" s="233"/>
      <c r="J137" s="233"/>
      <c r="K137" s="233"/>
      <c r="L137" s="233"/>
      <c r="M137" s="346"/>
    </row>
    <row r="138" spans="1:13" x14ac:dyDescent="0.2">
      <c r="A138" s="118"/>
      <c r="B138" s="118"/>
      <c r="C138" s="118"/>
      <c r="D138" s="233"/>
      <c r="E138" s="233"/>
      <c r="F138" s="233"/>
      <c r="G138" s="233"/>
      <c r="H138" s="233"/>
      <c r="I138" s="233"/>
      <c r="J138" s="233"/>
      <c r="K138" s="233"/>
      <c r="L138" s="233"/>
      <c r="M138" s="346"/>
    </row>
  </sheetData>
  <mergeCells count="17">
    <mergeCell ref="B95:L95"/>
    <mergeCell ref="O95:P95"/>
    <mergeCell ref="B96:L96"/>
    <mergeCell ref="B97:L97"/>
    <mergeCell ref="I2:J2"/>
    <mergeCell ref="K2:L2"/>
    <mergeCell ref="K3:K4"/>
    <mergeCell ref="L3:L4"/>
    <mergeCell ref="O5:P5"/>
    <mergeCell ref="P16:Q16"/>
    <mergeCell ref="G2:H2"/>
    <mergeCell ref="I92:J92"/>
    <mergeCell ref="A1:D1"/>
    <mergeCell ref="A2:A4"/>
    <mergeCell ref="B2:B4"/>
    <mergeCell ref="C2:D2"/>
    <mergeCell ref="E2:F2"/>
  </mergeCells>
  <conditionalFormatting sqref="M5:N101">
    <cfRule type="cellIs" dxfId="8" priority="2" operator="greaterThan">
      <formula>0.2</formula>
    </cfRule>
  </conditionalFormatting>
  <conditionalFormatting sqref="M6:M101 M5:N91">
    <cfRule type="cellIs" dxfId="7"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E102"/>
  <sheetViews>
    <sheetView showGridLines="0" zoomScale="75" zoomScaleNormal="75" workbookViewId="0">
      <pane xSplit="2" ySplit="3" topLeftCell="CM4" activePane="bottomRight" state="frozen"/>
      <selection pane="topRight" activeCell="C1" sqref="C1"/>
      <selection pane="bottomLeft" activeCell="A4" sqref="A4"/>
      <selection pane="bottomRight" activeCell="DA4" sqref="DA4"/>
    </sheetView>
  </sheetViews>
  <sheetFormatPr baseColWidth="10" defaultColWidth="11.42578125" defaultRowHeight="12.75" x14ac:dyDescent="0.2"/>
  <cols>
    <col min="1" max="1" width="4.7109375" style="122" customWidth="1"/>
    <col min="2" max="2" width="111.710937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8" width="12.42578125" style="150" customWidth="1"/>
    <col min="99" max="101" width="13" style="150" bestFit="1" customWidth="1"/>
    <col min="102" max="102" width="12.140625" style="150" bestFit="1" customWidth="1"/>
    <col min="103" max="104" width="12.140625" style="150" customWidth="1"/>
    <col min="105" max="16384" width="11.42578125" style="122"/>
  </cols>
  <sheetData>
    <row r="1" spans="1:109" ht="43.5" customHeight="1" thickBot="1" x14ac:dyDescent="0.25">
      <c r="A1" s="502"/>
      <c r="B1" s="504" t="s">
        <v>0</v>
      </c>
      <c r="C1" s="472" t="s">
        <v>166</v>
      </c>
      <c r="D1" s="473"/>
      <c r="E1" s="472" t="s">
        <v>165</v>
      </c>
      <c r="F1" s="485"/>
      <c r="G1" s="486" t="s">
        <v>295</v>
      </c>
      <c r="H1" s="485"/>
      <c r="I1" s="472" t="s">
        <v>167</v>
      </c>
      <c r="J1" s="485"/>
      <c r="K1" s="472" t="s">
        <v>168</v>
      </c>
      <c r="L1" s="485"/>
      <c r="M1" s="472" t="s">
        <v>173</v>
      </c>
      <c r="N1" s="485"/>
      <c r="O1" s="472" t="s">
        <v>174</v>
      </c>
      <c r="P1" s="485"/>
      <c r="Q1" s="472" t="s">
        <v>175</v>
      </c>
      <c r="R1" s="485"/>
      <c r="S1" s="472" t="s">
        <v>176</v>
      </c>
      <c r="T1" s="485"/>
      <c r="U1" s="486" t="s">
        <v>212</v>
      </c>
      <c r="V1" s="485"/>
      <c r="W1" s="472" t="s">
        <v>178</v>
      </c>
      <c r="X1" s="485"/>
      <c r="Y1" s="472" t="s">
        <v>179</v>
      </c>
      <c r="Z1" s="485"/>
      <c r="AA1" s="472" t="s">
        <v>180</v>
      </c>
      <c r="AB1" s="485"/>
      <c r="AC1" s="486" t="s">
        <v>195</v>
      </c>
      <c r="AD1" s="485"/>
      <c r="AE1" s="486" t="s">
        <v>228</v>
      </c>
      <c r="AF1" s="485"/>
      <c r="AG1" s="486" t="s">
        <v>236</v>
      </c>
      <c r="AH1" s="485"/>
      <c r="AI1" s="486" t="s">
        <v>237</v>
      </c>
      <c r="AJ1" s="485"/>
      <c r="AK1" s="486" t="s">
        <v>238</v>
      </c>
      <c r="AL1" s="485"/>
      <c r="AM1" s="486" t="s">
        <v>239</v>
      </c>
      <c r="AN1" s="501"/>
      <c r="AO1" s="486" t="s">
        <v>300</v>
      </c>
      <c r="AP1" s="501"/>
      <c r="AQ1" s="486" t="s">
        <v>301</v>
      </c>
      <c r="AR1" s="501"/>
      <c r="AS1" s="486" t="s">
        <v>328</v>
      </c>
      <c r="AT1" s="501"/>
      <c r="AU1" s="486" t="s">
        <v>333</v>
      </c>
      <c r="AV1" s="501"/>
      <c r="AW1" s="486" t="s">
        <v>335</v>
      </c>
      <c r="AX1" s="501"/>
      <c r="AY1" s="486" t="s">
        <v>342</v>
      </c>
      <c r="AZ1" s="501"/>
      <c r="BA1" s="486" t="s">
        <v>362</v>
      </c>
      <c r="BB1" s="501"/>
      <c r="BC1" s="486" t="s">
        <v>364</v>
      </c>
      <c r="BD1" s="501"/>
      <c r="BE1" s="486" t="s">
        <v>371</v>
      </c>
      <c r="BF1" s="501"/>
      <c r="BG1" s="486" t="s">
        <v>372</v>
      </c>
      <c r="BH1" s="501"/>
      <c r="BI1" s="486" t="s">
        <v>376</v>
      </c>
      <c r="BJ1" s="501"/>
      <c r="BK1" s="486" t="s">
        <v>377</v>
      </c>
      <c r="BL1" s="501"/>
      <c r="BM1" s="486" t="s">
        <v>381</v>
      </c>
      <c r="BN1" s="501"/>
      <c r="BO1" s="486" t="s">
        <v>384</v>
      </c>
      <c r="BP1" s="501"/>
      <c r="BQ1" s="486" t="s">
        <v>388</v>
      </c>
      <c r="BR1" s="501"/>
      <c r="BS1" s="486" t="s">
        <v>390</v>
      </c>
      <c r="BT1" s="501"/>
      <c r="BU1" s="491" t="s">
        <v>408</v>
      </c>
      <c r="BV1" s="485"/>
      <c r="BW1" s="486" t="s">
        <v>409</v>
      </c>
      <c r="BX1" s="485"/>
      <c r="BY1" s="486" t="s">
        <v>410</v>
      </c>
      <c r="BZ1" s="485"/>
      <c r="CA1" s="486" t="s">
        <v>411</v>
      </c>
      <c r="CB1" s="485"/>
      <c r="CC1" s="486" t="s">
        <v>437</v>
      </c>
      <c r="CD1" s="485"/>
      <c r="CE1" s="486" t="s">
        <v>441</v>
      </c>
      <c r="CF1" s="485"/>
      <c r="CG1" s="486" t="s">
        <v>442</v>
      </c>
      <c r="CH1" s="485"/>
      <c r="CI1" s="486" t="s">
        <v>443</v>
      </c>
      <c r="CJ1" s="485"/>
      <c r="CK1" s="486" t="s">
        <v>461</v>
      </c>
      <c r="CL1" s="485"/>
      <c r="CM1" s="486" t="s">
        <v>457</v>
      </c>
      <c r="CN1" s="485"/>
      <c r="CO1" s="486" t="s">
        <v>457</v>
      </c>
      <c r="CP1" s="485"/>
      <c r="CQ1" s="486" t="s">
        <v>457</v>
      </c>
      <c r="CR1" s="485"/>
      <c r="CS1" s="486" t="s">
        <v>468</v>
      </c>
      <c r="CT1" s="485"/>
      <c r="CU1" s="486" t="s">
        <v>469</v>
      </c>
      <c r="CV1" s="485"/>
      <c r="CW1" s="486" t="s">
        <v>470</v>
      </c>
      <c r="CX1" s="485"/>
      <c r="CY1" s="486" t="s">
        <v>471</v>
      </c>
      <c r="CZ1" s="485"/>
      <c r="DA1" s="150"/>
      <c r="DB1" s="150"/>
    </row>
    <row r="2" spans="1:109" x14ac:dyDescent="0.2">
      <c r="A2" s="502"/>
      <c r="B2" s="505"/>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S2" s="100" t="s">
        <v>54</v>
      </c>
      <c r="CT2" s="236" t="s">
        <v>55</v>
      </c>
      <c r="CU2" s="100" t="s">
        <v>54</v>
      </c>
      <c r="CV2" s="236" t="s">
        <v>55</v>
      </c>
      <c r="CW2" s="100" t="s">
        <v>54</v>
      </c>
      <c r="CX2" s="236" t="s">
        <v>55</v>
      </c>
      <c r="CY2" s="100" t="s">
        <v>54</v>
      </c>
      <c r="CZ2" s="236" t="s">
        <v>55</v>
      </c>
      <c r="DA2" s="150"/>
      <c r="DB2" s="150"/>
      <c r="DE2" s="191"/>
    </row>
    <row r="3" spans="1:109" ht="14.25" customHeight="1" thickBot="1" x14ac:dyDescent="0.25">
      <c r="A3" s="503"/>
      <c r="B3" s="506"/>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61">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c r="CS3" s="102">
        <v>43551</v>
      </c>
      <c r="CT3" s="238">
        <v>43555</v>
      </c>
      <c r="CU3" s="102">
        <v>43642</v>
      </c>
      <c r="CV3" s="238">
        <v>43646</v>
      </c>
      <c r="CW3" s="102">
        <v>43733</v>
      </c>
      <c r="CX3" s="238">
        <v>43738</v>
      </c>
      <c r="CY3" s="102">
        <v>43825</v>
      </c>
      <c r="CZ3" s="238">
        <v>43830</v>
      </c>
      <c r="DA3" s="150"/>
      <c r="DB3" s="150"/>
    </row>
    <row r="4" spans="1:109" s="438" customFormat="1" ht="13.5" thickBot="1" x14ac:dyDescent="0.25">
      <c r="A4" s="407">
        <v>1</v>
      </c>
      <c r="B4" s="408" t="s">
        <v>1</v>
      </c>
      <c r="C4" s="409">
        <v>2822</v>
      </c>
      <c r="D4" s="410">
        <v>241</v>
      </c>
      <c r="E4" s="409">
        <v>4848</v>
      </c>
      <c r="F4" s="410">
        <v>392</v>
      </c>
      <c r="G4" s="409">
        <v>5759</v>
      </c>
      <c r="H4" s="410">
        <v>550</v>
      </c>
      <c r="I4" s="409">
        <v>7680</v>
      </c>
      <c r="J4" s="410">
        <v>697</v>
      </c>
      <c r="K4" s="409">
        <v>9309</v>
      </c>
      <c r="L4" s="410">
        <v>813</v>
      </c>
      <c r="M4" s="409">
        <v>10890</v>
      </c>
      <c r="N4" s="410">
        <v>881</v>
      </c>
      <c r="O4" s="409">
        <v>12674</v>
      </c>
      <c r="P4" s="410">
        <v>1142</v>
      </c>
      <c r="Q4" s="409">
        <v>13414</v>
      </c>
      <c r="R4" s="410">
        <v>1216</v>
      </c>
      <c r="S4" s="409">
        <v>14290</v>
      </c>
      <c r="T4" s="410">
        <v>1275</v>
      </c>
      <c r="U4" s="409">
        <v>15111</v>
      </c>
      <c r="V4" s="410">
        <v>1347</v>
      </c>
      <c r="W4" s="409">
        <v>16147</v>
      </c>
      <c r="X4" s="410">
        <v>1410</v>
      </c>
      <c r="Y4" s="409">
        <v>16686</v>
      </c>
      <c r="Z4" s="410">
        <v>1488</v>
      </c>
      <c r="AA4" s="409">
        <v>17566</v>
      </c>
      <c r="AB4" s="410">
        <v>1560</v>
      </c>
      <c r="AC4" s="409">
        <v>18400</v>
      </c>
      <c r="AD4" s="410">
        <v>1647</v>
      </c>
      <c r="AE4" s="409">
        <v>19288</v>
      </c>
      <c r="AF4" s="410">
        <v>1748</v>
      </c>
      <c r="AG4" s="409">
        <v>20109</v>
      </c>
      <c r="AH4" s="410">
        <v>1823</v>
      </c>
      <c r="AI4" s="409">
        <v>21065</v>
      </c>
      <c r="AJ4" s="410">
        <v>1923</v>
      </c>
      <c r="AK4" s="409">
        <v>21939</v>
      </c>
      <c r="AL4" s="410">
        <v>2021</v>
      </c>
      <c r="AM4" s="409">
        <v>22853</v>
      </c>
      <c r="AN4" s="410">
        <v>2104</v>
      </c>
      <c r="AO4" s="409">
        <v>23741</v>
      </c>
      <c r="AP4" s="410">
        <v>2187</v>
      </c>
      <c r="AQ4" s="409">
        <v>24654</v>
      </c>
      <c r="AR4" s="410">
        <v>2245</v>
      </c>
      <c r="AS4" s="411">
        <v>25300</v>
      </c>
      <c r="AT4" s="412">
        <v>2315</v>
      </c>
      <c r="AU4" s="411">
        <v>26405</v>
      </c>
      <c r="AV4" s="412">
        <v>2389</v>
      </c>
      <c r="AW4" s="413">
        <v>27243</v>
      </c>
      <c r="AX4" s="414">
        <v>2450</v>
      </c>
      <c r="AY4" s="411">
        <v>28076</v>
      </c>
      <c r="AZ4" s="415">
        <v>2500</v>
      </c>
      <c r="BA4" s="411">
        <v>29199</v>
      </c>
      <c r="BB4" s="412">
        <v>2567</v>
      </c>
      <c r="BC4" s="411">
        <v>30286</v>
      </c>
      <c r="BD4" s="412">
        <v>2648</v>
      </c>
      <c r="BE4" s="409">
        <v>31247</v>
      </c>
      <c r="BF4" s="416">
        <v>2727</v>
      </c>
      <c r="BG4" s="411">
        <v>32300</v>
      </c>
      <c r="BH4" s="415">
        <v>2817</v>
      </c>
      <c r="BI4" s="411">
        <v>33381</v>
      </c>
      <c r="BJ4" s="412">
        <v>2953</v>
      </c>
      <c r="BK4" s="411">
        <v>34399</v>
      </c>
      <c r="BL4" s="412">
        <v>3027</v>
      </c>
      <c r="BM4" s="409">
        <v>35500</v>
      </c>
      <c r="BN4" s="416">
        <v>3106</v>
      </c>
      <c r="BO4" s="411">
        <v>36572</v>
      </c>
      <c r="BP4" s="415">
        <v>3196</v>
      </c>
      <c r="BQ4" s="411">
        <v>37774</v>
      </c>
      <c r="BR4" s="412">
        <v>3301</v>
      </c>
      <c r="BS4" s="411">
        <v>38878</v>
      </c>
      <c r="BT4" s="417">
        <v>3410</v>
      </c>
      <c r="BU4" s="413">
        <v>39939</v>
      </c>
      <c r="BV4" s="416">
        <v>3480</v>
      </c>
      <c r="BW4" s="411">
        <v>41160</v>
      </c>
      <c r="BX4" s="415">
        <v>3588</v>
      </c>
      <c r="BY4" s="411">
        <v>42339</v>
      </c>
      <c r="BZ4" s="412">
        <v>3703</v>
      </c>
      <c r="CA4" s="411">
        <v>43385</v>
      </c>
      <c r="CB4" s="417">
        <v>3813</v>
      </c>
      <c r="CC4" s="411">
        <v>44617</v>
      </c>
      <c r="CD4" s="417">
        <v>3894</v>
      </c>
      <c r="CE4" s="411">
        <v>45749</v>
      </c>
      <c r="CF4" s="417">
        <v>3994</v>
      </c>
      <c r="CG4" s="411">
        <v>48584</v>
      </c>
      <c r="CH4" s="417">
        <v>4089</v>
      </c>
      <c r="CI4" s="411">
        <v>50011</v>
      </c>
      <c r="CJ4" s="417">
        <v>4193</v>
      </c>
      <c r="CK4" s="411">
        <v>51379</v>
      </c>
      <c r="CL4" s="417">
        <v>4294</v>
      </c>
      <c r="CM4" s="411">
        <v>51522</v>
      </c>
      <c r="CN4" s="417">
        <v>4306</v>
      </c>
      <c r="CO4" s="411">
        <v>52958</v>
      </c>
      <c r="CP4" s="417">
        <v>4415</v>
      </c>
      <c r="CQ4" s="411">
        <v>54474</v>
      </c>
      <c r="CR4" s="417">
        <v>4518</v>
      </c>
      <c r="CS4" s="411">
        <v>55885</v>
      </c>
      <c r="CT4" s="417">
        <v>4619</v>
      </c>
      <c r="CU4" s="411">
        <v>57395</v>
      </c>
      <c r="CV4" s="417">
        <v>4720</v>
      </c>
      <c r="CW4" s="365">
        <v>58985</v>
      </c>
      <c r="CX4" s="445">
        <v>4825</v>
      </c>
      <c r="CY4" s="365">
        <v>60337</v>
      </c>
      <c r="CZ4" s="445">
        <v>4881</v>
      </c>
      <c r="DA4" s="418"/>
      <c r="DB4" s="418"/>
      <c r="DC4" s="499" t="s">
        <v>67</v>
      </c>
      <c r="DD4" s="500"/>
    </row>
    <row r="5" spans="1:109" s="438" customFormat="1" x14ac:dyDescent="0.2">
      <c r="A5" s="407">
        <v>2</v>
      </c>
      <c r="B5" s="419" t="s">
        <v>2</v>
      </c>
      <c r="C5" s="420">
        <v>2122</v>
      </c>
      <c r="D5" s="421">
        <v>176</v>
      </c>
      <c r="E5" s="420">
        <v>5199</v>
      </c>
      <c r="F5" s="421">
        <v>358</v>
      </c>
      <c r="G5" s="420">
        <v>7916</v>
      </c>
      <c r="H5" s="421">
        <v>506</v>
      </c>
      <c r="I5" s="420">
        <v>11116</v>
      </c>
      <c r="J5" s="421">
        <v>696</v>
      </c>
      <c r="K5" s="420">
        <v>17112</v>
      </c>
      <c r="L5" s="421">
        <v>843</v>
      </c>
      <c r="M5" s="420">
        <v>18010</v>
      </c>
      <c r="N5" s="421">
        <v>929</v>
      </c>
      <c r="O5" s="420">
        <v>24604</v>
      </c>
      <c r="P5" s="421">
        <v>1196</v>
      </c>
      <c r="Q5" s="420">
        <v>26553</v>
      </c>
      <c r="R5" s="421">
        <v>1285</v>
      </c>
      <c r="S5" s="420">
        <v>28568</v>
      </c>
      <c r="T5" s="421">
        <v>1367</v>
      </c>
      <c r="U5" s="420">
        <v>30524</v>
      </c>
      <c r="V5" s="421">
        <v>1465</v>
      </c>
      <c r="W5" s="420">
        <v>32787</v>
      </c>
      <c r="X5" s="421">
        <v>1522</v>
      </c>
      <c r="Y5" s="420">
        <v>34053</v>
      </c>
      <c r="Z5" s="421">
        <v>1616</v>
      </c>
      <c r="AA5" s="420">
        <v>35855</v>
      </c>
      <c r="AB5" s="421">
        <v>1715</v>
      </c>
      <c r="AC5" s="420">
        <v>37430</v>
      </c>
      <c r="AD5" s="421">
        <v>1812</v>
      </c>
      <c r="AE5" s="420">
        <v>39093</v>
      </c>
      <c r="AF5" s="421">
        <v>1909</v>
      </c>
      <c r="AG5" s="420">
        <v>40806</v>
      </c>
      <c r="AH5" s="421">
        <v>1994</v>
      </c>
      <c r="AI5" s="420">
        <v>43301</v>
      </c>
      <c r="AJ5" s="421">
        <v>2109</v>
      </c>
      <c r="AK5" s="420">
        <v>45245</v>
      </c>
      <c r="AL5" s="421">
        <v>2212</v>
      </c>
      <c r="AM5" s="420">
        <v>46985</v>
      </c>
      <c r="AN5" s="421">
        <v>2308</v>
      </c>
      <c r="AO5" s="420">
        <v>49015</v>
      </c>
      <c r="AP5" s="421">
        <v>2435</v>
      </c>
      <c r="AQ5" s="420">
        <v>50677</v>
      </c>
      <c r="AR5" s="421">
        <v>2542</v>
      </c>
      <c r="AS5" s="420">
        <v>51807</v>
      </c>
      <c r="AT5" s="422">
        <v>2622</v>
      </c>
      <c r="AU5" s="420">
        <v>53860</v>
      </c>
      <c r="AV5" s="422">
        <v>2712</v>
      </c>
      <c r="AW5" s="423">
        <v>55393</v>
      </c>
      <c r="AX5" s="424">
        <v>2795</v>
      </c>
      <c r="AY5" s="420">
        <v>57010</v>
      </c>
      <c r="AZ5" s="421">
        <v>2887</v>
      </c>
      <c r="BA5" s="420">
        <v>58609</v>
      </c>
      <c r="BB5" s="422">
        <v>2971</v>
      </c>
      <c r="BC5" s="420">
        <v>60178</v>
      </c>
      <c r="BD5" s="422">
        <v>3060</v>
      </c>
      <c r="BE5" s="420">
        <v>61865</v>
      </c>
      <c r="BF5" s="422">
        <v>3144</v>
      </c>
      <c r="BG5" s="420">
        <v>63450</v>
      </c>
      <c r="BH5" s="421">
        <v>3214</v>
      </c>
      <c r="BI5" s="420">
        <v>65043</v>
      </c>
      <c r="BJ5" s="422">
        <v>3371</v>
      </c>
      <c r="BK5" s="420">
        <v>66454</v>
      </c>
      <c r="BL5" s="422">
        <v>3453</v>
      </c>
      <c r="BM5" s="420">
        <v>68047</v>
      </c>
      <c r="BN5" s="422">
        <v>3525</v>
      </c>
      <c r="BO5" s="420">
        <v>69455</v>
      </c>
      <c r="BP5" s="421">
        <v>3633</v>
      </c>
      <c r="BQ5" s="420">
        <v>70973</v>
      </c>
      <c r="BR5" s="422">
        <v>3740</v>
      </c>
      <c r="BS5" s="420">
        <v>72489</v>
      </c>
      <c r="BT5" s="425">
        <v>3839</v>
      </c>
      <c r="BU5" s="423">
        <v>74172</v>
      </c>
      <c r="BV5" s="422">
        <v>3936</v>
      </c>
      <c r="BW5" s="420">
        <v>75845</v>
      </c>
      <c r="BX5" s="421">
        <v>4049</v>
      </c>
      <c r="BY5" s="420">
        <v>77421</v>
      </c>
      <c r="BZ5" s="422">
        <v>4154</v>
      </c>
      <c r="CA5" s="420">
        <v>78760</v>
      </c>
      <c r="CB5" s="425">
        <v>4250</v>
      </c>
      <c r="CC5" s="420">
        <v>80139</v>
      </c>
      <c r="CD5" s="425">
        <v>4312</v>
      </c>
      <c r="CE5" s="420">
        <v>81297</v>
      </c>
      <c r="CF5" s="425">
        <v>4415</v>
      </c>
      <c r="CG5" s="420">
        <v>81664</v>
      </c>
      <c r="CH5" s="425">
        <v>4516</v>
      </c>
      <c r="CI5" s="420">
        <v>83016</v>
      </c>
      <c r="CJ5" s="425">
        <v>4617</v>
      </c>
      <c r="CK5" s="420">
        <v>84388</v>
      </c>
      <c r="CL5" s="425">
        <v>4705</v>
      </c>
      <c r="CM5" s="420">
        <v>85429</v>
      </c>
      <c r="CN5" s="425">
        <v>4684</v>
      </c>
      <c r="CO5" s="420">
        <v>86748</v>
      </c>
      <c r="CP5" s="425">
        <v>4778</v>
      </c>
      <c r="CQ5" s="420">
        <v>88091</v>
      </c>
      <c r="CR5" s="425">
        <v>4886</v>
      </c>
      <c r="CS5" s="420">
        <v>89523</v>
      </c>
      <c r="CT5" s="425">
        <v>4998</v>
      </c>
      <c r="CU5" s="420">
        <v>91049</v>
      </c>
      <c r="CV5" s="425">
        <v>5063</v>
      </c>
      <c r="CW5" s="110">
        <v>92524</v>
      </c>
      <c r="CX5" s="446">
        <v>5130</v>
      </c>
      <c r="CY5" s="110">
        <v>93976</v>
      </c>
      <c r="CZ5" s="446">
        <v>5200</v>
      </c>
      <c r="DA5" s="426"/>
      <c r="DB5" s="426"/>
    </row>
    <row r="6" spans="1:109" s="438" customFormat="1" x14ac:dyDescent="0.2">
      <c r="A6" s="407">
        <v>3</v>
      </c>
      <c r="B6" s="419" t="s">
        <v>3</v>
      </c>
      <c r="C6" s="420">
        <v>9487</v>
      </c>
      <c r="D6" s="421">
        <v>442</v>
      </c>
      <c r="E6" s="420">
        <v>18224</v>
      </c>
      <c r="F6" s="421">
        <v>1011</v>
      </c>
      <c r="G6" s="420">
        <v>24971</v>
      </c>
      <c r="H6" s="421">
        <v>1449</v>
      </c>
      <c r="I6" s="420">
        <v>32346</v>
      </c>
      <c r="J6" s="421">
        <v>1949</v>
      </c>
      <c r="K6" s="420">
        <v>39853</v>
      </c>
      <c r="L6" s="421">
        <v>2461</v>
      </c>
      <c r="M6" s="420">
        <v>47385</v>
      </c>
      <c r="N6" s="421">
        <v>3037</v>
      </c>
      <c r="O6" s="420">
        <v>54648</v>
      </c>
      <c r="P6" s="421">
        <v>3903</v>
      </c>
      <c r="Q6" s="420">
        <v>58085</v>
      </c>
      <c r="R6" s="421">
        <v>4201</v>
      </c>
      <c r="S6" s="420">
        <v>61845</v>
      </c>
      <c r="T6" s="421">
        <v>4577</v>
      </c>
      <c r="U6" s="420">
        <v>65782</v>
      </c>
      <c r="V6" s="421">
        <v>4943</v>
      </c>
      <c r="W6" s="420">
        <v>70639</v>
      </c>
      <c r="X6" s="421">
        <v>5278</v>
      </c>
      <c r="Y6" s="420">
        <v>73040</v>
      </c>
      <c r="Z6" s="421">
        <v>5666</v>
      </c>
      <c r="AA6" s="420">
        <v>77274</v>
      </c>
      <c r="AB6" s="421">
        <v>6018</v>
      </c>
      <c r="AC6" s="420">
        <v>82080</v>
      </c>
      <c r="AD6" s="421">
        <v>6367</v>
      </c>
      <c r="AE6" s="420">
        <v>119806</v>
      </c>
      <c r="AF6" s="421">
        <v>6751</v>
      </c>
      <c r="AG6" s="420">
        <v>178845</v>
      </c>
      <c r="AH6" s="421">
        <v>7122</v>
      </c>
      <c r="AI6" s="420">
        <v>288755</v>
      </c>
      <c r="AJ6" s="421">
        <v>7555</v>
      </c>
      <c r="AK6" s="420">
        <v>385997</v>
      </c>
      <c r="AL6" s="421">
        <v>7966</v>
      </c>
      <c r="AM6" s="420">
        <v>489711</v>
      </c>
      <c r="AN6" s="421">
        <v>8391</v>
      </c>
      <c r="AO6" s="420">
        <v>594309</v>
      </c>
      <c r="AP6" s="421">
        <v>8779</v>
      </c>
      <c r="AQ6" s="420">
        <v>715727</v>
      </c>
      <c r="AR6" s="421">
        <v>9170</v>
      </c>
      <c r="AS6" s="420">
        <v>794614</v>
      </c>
      <c r="AT6" s="422">
        <v>9448</v>
      </c>
      <c r="AU6" s="420">
        <v>942097</v>
      </c>
      <c r="AV6" s="422">
        <v>9740</v>
      </c>
      <c r="AW6" s="423">
        <v>1067476</v>
      </c>
      <c r="AX6" s="424">
        <v>10064</v>
      </c>
      <c r="AY6" s="420">
        <v>1249778</v>
      </c>
      <c r="AZ6" s="421">
        <v>10450</v>
      </c>
      <c r="BA6" s="420">
        <v>1409320</v>
      </c>
      <c r="BB6" s="422">
        <v>10811</v>
      </c>
      <c r="BC6" s="420">
        <v>1560277</v>
      </c>
      <c r="BD6" s="422">
        <v>11153</v>
      </c>
      <c r="BE6" s="423">
        <v>1709632</v>
      </c>
      <c r="BF6" s="424">
        <v>11485</v>
      </c>
      <c r="BG6" s="420">
        <v>1892485</v>
      </c>
      <c r="BH6" s="421">
        <v>11886</v>
      </c>
      <c r="BI6" s="420">
        <v>2056185</v>
      </c>
      <c r="BJ6" s="422">
        <v>12464</v>
      </c>
      <c r="BK6" s="420">
        <v>2213943</v>
      </c>
      <c r="BL6" s="422">
        <v>12851</v>
      </c>
      <c r="BM6" s="423">
        <v>2379733</v>
      </c>
      <c r="BN6" s="424">
        <v>13189</v>
      </c>
      <c r="BO6" s="420">
        <v>2553614</v>
      </c>
      <c r="BP6" s="421">
        <v>13598</v>
      </c>
      <c r="BQ6" s="420">
        <v>2717057</v>
      </c>
      <c r="BR6" s="422">
        <v>14001</v>
      </c>
      <c r="BS6" s="420">
        <v>2877336</v>
      </c>
      <c r="BT6" s="425">
        <v>14377</v>
      </c>
      <c r="BU6" s="423">
        <v>3037937</v>
      </c>
      <c r="BV6" s="424">
        <v>14739</v>
      </c>
      <c r="BW6" s="420">
        <v>3228000</v>
      </c>
      <c r="BX6" s="421">
        <v>15162</v>
      </c>
      <c r="BY6" s="420">
        <v>3391019</v>
      </c>
      <c r="BZ6" s="422">
        <v>15566</v>
      </c>
      <c r="CA6" s="420">
        <v>3522843</v>
      </c>
      <c r="CB6" s="425">
        <v>15920</v>
      </c>
      <c r="CC6" s="420">
        <v>3707328</v>
      </c>
      <c r="CD6" s="425">
        <v>16258</v>
      </c>
      <c r="CE6" s="420">
        <v>3879798</v>
      </c>
      <c r="CF6" s="425">
        <v>16618</v>
      </c>
      <c r="CG6" s="420">
        <v>4060987</v>
      </c>
      <c r="CH6" s="425">
        <v>16957</v>
      </c>
      <c r="CI6" s="420">
        <v>4217346</v>
      </c>
      <c r="CJ6" s="425">
        <v>17302</v>
      </c>
      <c r="CK6" s="420">
        <v>4386647</v>
      </c>
      <c r="CL6" s="425">
        <v>17718</v>
      </c>
      <c r="CM6" s="420">
        <v>4576774</v>
      </c>
      <c r="CN6" s="425">
        <v>17712</v>
      </c>
      <c r="CO6" s="420">
        <v>4743257</v>
      </c>
      <c r="CP6" s="425">
        <v>18086</v>
      </c>
      <c r="CQ6" s="420">
        <v>4917767</v>
      </c>
      <c r="CR6" s="425">
        <v>18473</v>
      </c>
      <c r="CS6" s="420">
        <v>5101558</v>
      </c>
      <c r="CT6" s="425">
        <v>18864</v>
      </c>
      <c r="CU6" s="420">
        <v>5314802</v>
      </c>
      <c r="CV6" s="425">
        <v>19291</v>
      </c>
      <c r="CW6" s="110">
        <v>5497838</v>
      </c>
      <c r="CX6" s="446">
        <v>19707</v>
      </c>
      <c r="CY6" s="110">
        <v>5643168</v>
      </c>
      <c r="CZ6" s="446">
        <v>20091</v>
      </c>
      <c r="DA6" s="426"/>
      <c r="DB6" s="426"/>
    </row>
    <row r="7" spans="1:109" s="438" customFormat="1" x14ac:dyDescent="0.2">
      <c r="A7" s="407">
        <v>4</v>
      </c>
      <c r="B7" s="419" t="s">
        <v>4</v>
      </c>
      <c r="C7" s="420">
        <v>5352</v>
      </c>
      <c r="D7" s="421">
        <v>135</v>
      </c>
      <c r="E7" s="420">
        <v>11139</v>
      </c>
      <c r="F7" s="421">
        <v>312</v>
      </c>
      <c r="G7" s="420">
        <v>16424</v>
      </c>
      <c r="H7" s="421">
        <v>526</v>
      </c>
      <c r="I7" s="420">
        <v>23013</v>
      </c>
      <c r="J7" s="421">
        <v>787</v>
      </c>
      <c r="K7" s="420">
        <v>29807</v>
      </c>
      <c r="L7" s="421">
        <v>1034</v>
      </c>
      <c r="M7" s="420">
        <v>36240</v>
      </c>
      <c r="N7" s="421">
        <v>1319</v>
      </c>
      <c r="O7" s="420">
        <v>43341</v>
      </c>
      <c r="P7" s="421">
        <v>1921</v>
      </c>
      <c r="Q7" s="420">
        <v>46702</v>
      </c>
      <c r="R7" s="421">
        <v>2094</v>
      </c>
      <c r="S7" s="420">
        <v>50356</v>
      </c>
      <c r="T7" s="421">
        <v>2300</v>
      </c>
      <c r="U7" s="420">
        <v>53865</v>
      </c>
      <c r="V7" s="421">
        <v>2523</v>
      </c>
      <c r="W7" s="420">
        <v>58547</v>
      </c>
      <c r="X7" s="421">
        <v>2710</v>
      </c>
      <c r="Y7" s="420">
        <v>60996</v>
      </c>
      <c r="Z7" s="421">
        <v>2966</v>
      </c>
      <c r="AA7" s="420">
        <v>64646</v>
      </c>
      <c r="AB7" s="421">
        <v>3169</v>
      </c>
      <c r="AC7" s="420">
        <v>68145</v>
      </c>
      <c r="AD7" s="421">
        <v>3413</v>
      </c>
      <c r="AE7" s="420">
        <v>71958</v>
      </c>
      <c r="AF7" s="421">
        <v>3656</v>
      </c>
      <c r="AG7" s="420">
        <v>75523</v>
      </c>
      <c r="AH7" s="421">
        <v>3879</v>
      </c>
      <c r="AI7" s="420">
        <v>79731</v>
      </c>
      <c r="AJ7" s="421">
        <v>4144</v>
      </c>
      <c r="AK7" s="420">
        <v>83497</v>
      </c>
      <c r="AL7" s="421">
        <v>4404</v>
      </c>
      <c r="AM7" s="420">
        <v>87273</v>
      </c>
      <c r="AN7" s="421">
        <v>4640</v>
      </c>
      <c r="AO7" s="420">
        <v>91377</v>
      </c>
      <c r="AP7" s="421">
        <v>4909</v>
      </c>
      <c r="AQ7" s="420">
        <v>95476</v>
      </c>
      <c r="AR7" s="421">
        <v>5139</v>
      </c>
      <c r="AS7" s="420">
        <v>98296</v>
      </c>
      <c r="AT7" s="422">
        <v>5353</v>
      </c>
      <c r="AU7" s="420">
        <v>103262</v>
      </c>
      <c r="AV7" s="422">
        <v>5591</v>
      </c>
      <c r="AW7" s="423">
        <v>107480</v>
      </c>
      <c r="AX7" s="424">
        <v>5835</v>
      </c>
      <c r="AY7" s="420">
        <v>111634</v>
      </c>
      <c r="AZ7" s="421">
        <v>6097</v>
      </c>
      <c r="BA7" s="420">
        <v>115402</v>
      </c>
      <c r="BB7" s="422">
        <v>6355</v>
      </c>
      <c r="BC7" s="420">
        <v>119556</v>
      </c>
      <c r="BD7" s="422">
        <v>6621</v>
      </c>
      <c r="BE7" s="423">
        <v>123801</v>
      </c>
      <c r="BF7" s="424">
        <v>6866</v>
      </c>
      <c r="BG7" s="420">
        <v>127875</v>
      </c>
      <c r="BH7" s="421">
        <v>7008</v>
      </c>
      <c r="BI7" s="420">
        <v>131859</v>
      </c>
      <c r="BJ7" s="422">
        <v>7444</v>
      </c>
      <c r="BK7" s="420">
        <v>135987</v>
      </c>
      <c r="BL7" s="422">
        <v>7741</v>
      </c>
      <c r="BM7" s="423">
        <v>140770</v>
      </c>
      <c r="BN7" s="424">
        <v>8008</v>
      </c>
      <c r="BO7" s="420">
        <v>144877</v>
      </c>
      <c r="BP7" s="421">
        <v>8320</v>
      </c>
      <c r="BQ7" s="420">
        <v>149073</v>
      </c>
      <c r="BR7" s="422">
        <v>8674</v>
      </c>
      <c r="BS7" s="420">
        <v>153247</v>
      </c>
      <c r="BT7" s="425">
        <v>9016</v>
      </c>
      <c r="BU7" s="423">
        <v>157720</v>
      </c>
      <c r="BV7" s="424">
        <v>9398</v>
      </c>
      <c r="BW7" s="420">
        <v>162300</v>
      </c>
      <c r="BX7" s="421">
        <v>9785</v>
      </c>
      <c r="BY7" s="420">
        <v>166673</v>
      </c>
      <c r="BZ7" s="422">
        <v>10184</v>
      </c>
      <c r="CA7" s="420">
        <v>170917</v>
      </c>
      <c r="CB7" s="425">
        <v>10570</v>
      </c>
      <c r="CC7" s="420">
        <v>176083</v>
      </c>
      <c r="CD7" s="425">
        <v>10991</v>
      </c>
      <c r="CE7" s="420">
        <v>180207</v>
      </c>
      <c r="CF7" s="425">
        <v>11384</v>
      </c>
      <c r="CG7" s="420">
        <v>186392</v>
      </c>
      <c r="CH7" s="425">
        <v>11825</v>
      </c>
      <c r="CI7" s="420">
        <v>191305</v>
      </c>
      <c r="CJ7" s="425">
        <v>12230</v>
      </c>
      <c r="CK7" s="420">
        <v>196480</v>
      </c>
      <c r="CL7" s="425">
        <v>12665</v>
      </c>
      <c r="CM7" s="420">
        <v>200659</v>
      </c>
      <c r="CN7" s="425">
        <v>12989</v>
      </c>
      <c r="CO7" s="420">
        <v>205557</v>
      </c>
      <c r="CP7" s="425">
        <v>13449</v>
      </c>
      <c r="CQ7" s="420">
        <v>210768</v>
      </c>
      <c r="CR7" s="425">
        <v>13880</v>
      </c>
      <c r="CS7" s="420">
        <v>216343</v>
      </c>
      <c r="CT7" s="425">
        <v>14324</v>
      </c>
      <c r="CU7" s="420">
        <v>221800</v>
      </c>
      <c r="CV7" s="425">
        <v>14841</v>
      </c>
      <c r="CW7" s="110">
        <v>227076</v>
      </c>
      <c r="CX7" s="446">
        <v>15275</v>
      </c>
      <c r="CY7" s="110">
        <v>232650</v>
      </c>
      <c r="CZ7" s="446">
        <v>15636</v>
      </c>
      <c r="DA7" s="426"/>
      <c r="DB7" s="426"/>
    </row>
    <row r="8" spans="1:109" s="438" customFormat="1" x14ac:dyDescent="0.2">
      <c r="A8" s="407">
        <v>5</v>
      </c>
      <c r="B8" s="419" t="s">
        <v>5</v>
      </c>
      <c r="C8" s="420">
        <v>8573</v>
      </c>
      <c r="D8" s="421">
        <v>460</v>
      </c>
      <c r="E8" s="420">
        <v>18859</v>
      </c>
      <c r="F8" s="421">
        <v>881</v>
      </c>
      <c r="G8" s="420">
        <v>38968</v>
      </c>
      <c r="H8" s="421">
        <v>1267</v>
      </c>
      <c r="I8" s="420">
        <v>62077</v>
      </c>
      <c r="J8" s="421">
        <v>1617</v>
      </c>
      <c r="K8" s="420">
        <v>95153</v>
      </c>
      <c r="L8" s="421">
        <v>1943</v>
      </c>
      <c r="M8" s="420">
        <v>136206</v>
      </c>
      <c r="N8" s="421">
        <v>2126</v>
      </c>
      <c r="O8" s="420">
        <v>179070</v>
      </c>
      <c r="P8" s="421">
        <v>2968</v>
      </c>
      <c r="Q8" s="420">
        <v>197571</v>
      </c>
      <c r="R8" s="421">
        <v>3176</v>
      </c>
      <c r="S8" s="420">
        <v>218245</v>
      </c>
      <c r="T8" s="421">
        <v>3405</v>
      </c>
      <c r="U8" s="420">
        <v>238093</v>
      </c>
      <c r="V8" s="421">
        <v>3687</v>
      </c>
      <c r="W8" s="420">
        <v>264459</v>
      </c>
      <c r="X8" s="421">
        <v>3881</v>
      </c>
      <c r="Y8" s="420">
        <v>280059</v>
      </c>
      <c r="Z8" s="421">
        <v>4146</v>
      </c>
      <c r="AA8" s="420">
        <v>302909</v>
      </c>
      <c r="AB8" s="421">
        <v>4362</v>
      </c>
      <c r="AC8" s="420">
        <v>324779</v>
      </c>
      <c r="AD8" s="421">
        <v>4646</v>
      </c>
      <c r="AE8" s="420">
        <v>351631</v>
      </c>
      <c r="AF8" s="421">
        <v>4901</v>
      </c>
      <c r="AG8" s="420">
        <v>374456</v>
      </c>
      <c r="AH8" s="421">
        <v>5141</v>
      </c>
      <c r="AI8" s="420">
        <v>404032</v>
      </c>
      <c r="AJ8" s="421">
        <v>5471</v>
      </c>
      <c r="AK8" s="420">
        <v>431038</v>
      </c>
      <c r="AL8" s="421">
        <v>5811</v>
      </c>
      <c r="AM8" s="420">
        <v>455227</v>
      </c>
      <c r="AN8" s="421">
        <v>6104</v>
      </c>
      <c r="AO8" s="420">
        <v>481622</v>
      </c>
      <c r="AP8" s="421">
        <v>6388</v>
      </c>
      <c r="AQ8" s="420">
        <v>510585</v>
      </c>
      <c r="AR8" s="421">
        <v>6622</v>
      </c>
      <c r="AS8" s="420">
        <v>527801</v>
      </c>
      <c r="AT8" s="422">
        <v>6847</v>
      </c>
      <c r="AU8" s="420">
        <v>559888</v>
      </c>
      <c r="AV8" s="422">
        <v>7071</v>
      </c>
      <c r="AW8" s="423">
        <v>584622</v>
      </c>
      <c r="AX8" s="424">
        <v>7320</v>
      </c>
      <c r="AY8" s="420">
        <v>609875</v>
      </c>
      <c r="AZ8" s="421">
        <v>7594</v>
      </c>
      <c r="BA8" s="420">
        <v>634089</v>
      </c>
      <c r="BB8" s="422">
        <v>7854</v>
      </c>
      <c r="BC8" s="420">
        <v>657427</v>
      </c>
      <c r="BD8" s="422">
        <v>8145</v>
      </c>
      <c r="BE8" s="423">
        <v>679403</v>
      </c>
      <c r="BF8" s="424">
        <v>8407</v>
      </c>
      <c r="BG8" s="420">
        <v>702980</v>
      </c>
      <c r="BH8" s="421">
        <v>8565</v>
      </c>
      <c r="BI8" s="420">
        <v>728842</v>
      </c>
      <c r="BJ8" s="422">
        <v>9109</v>
      </c>
      <c r="BK8" s="420">
        <v>751291</v>
      </c>
      <c r="BL8" s="422">
        <v>9397</v>
      </c>
      <c r="BM8" s="423">
        <v>776433</v>
      </c>
      <c r="BN8" s="424">
        <v>9662</v>
      </c>
      <c r="BO8" s="420">
        <v>799380</v>
      </c>
      <c r="BP8" s="421">
        <v>9986</v>
      </c>
      <c r="BQ8" s="420">
        <v>824295</v>
      </c>
      <c r="BR8" s="422">
        <v>10295</v>
      </c>
      <c r="BS8" s="420">
        <v>847129</v>
      </c>
      <c r="BT8" s="425">
        <v>10650</v>
      </c>
      <c r="BU8" s="423">
        <v>870326</v>
      </c>
      <c r="BV8" s="424">
        <v>10931</v>
      </c>
      <c r="BW8" s="420">
        <v>894045</v>
      </c>
      <c r="BX8" s="421">
        <v>11272</v>
      </c>
      <c r="BY8" s="420">
        <v>917606</v>
      </c>
      <c r="BZ8" s="422">
        <v>11649</v>
      </c>
      <c r="CA8" s="420">
        <v>936859</v>
      </c>
      <c r="CB8" s="425">
        <v>11974</v>
      </c>
      <c r="CC8" s="420">
        <v>960763</v>
      </c>
      <c r="CD8" s="425">
        <v>12316</v>
      </c>
      <c r="CE8" s="420">
        <v>980913</v>
      </c>
      <c r="CF8" s="425">
        <v>12660</v>
      </c>
      <c r="CG8" s="420">
        <v>1008645</v>
      </c>
      <c r="CH8" s="425">
        <v>13013</v>
      </c>
      <c r="CI8" s="420">
        <v>1030791</v>
      </c>
      <c r="CJ8" s="425">
        <v>13326</v>
      </c>
      <c r="CK8" s="420">
        <v>1052367</v>
      </c>
      <c r="CL8" s="425">
        <v>13662</v>
      </c>
      <c r="CM8" s="420">
        <v>1074553</v>
      </c>
      <c r="CN8" s="425">
        <v>13839</v>
      </c>
      <c r="CO8" s="420">
        <v>1097669</v>
      </c>
      <c r="CP8" s="425">
        <v>14222</v>
      </c>
      <c r="CQ8" s="420">
        <v>1119964</v>
      </c>
      <c r="CR8" s="425">
        <v>14623</v>
      </c>
      <c r="CS8" s="420">
        <v>1143547</v>
      </c>
      <c r="CT8" s="425">
        <v>14964</v>
      </c>
      <c r="CU8" s="420">
        <v>1168370</v>
      </c>
      <c r="CV8" s="425">
        <v>15379</v>
      </c>
      <c r="CW8" s="110">
        <v>1193702</v>
      </c>
      <c r="CX8" s="446">
        <v>15809</v>
      </c>
      <c r="CY8" s="110">
        <v>1218726</v>
      </c>
      <c r="CZ8" s="446">
        <v>16089</v>
      </c>
      <c r="DA8" s="426"/>
      <c r="DB8" s="426"/>
    </row>
    <row r="9" spans="1:109" s="438" customFormat="1" x14ac:dyDescent="0.2">
      <c r="A9" s="407">
        <v>6</v>
      </c>
      <c r="B9" s="419" t="s">
        <v>6</v>
      </c>
      <c r="C9" s="420">
        <v>1048</v>
      </c>
      <c r="D9" s="421">
        <v>1469</v>
      </c>
      <c r="E9" s="420">
        <v>1765</v>
      </c>
      <c r="F9" s="421">
        <v>1936</v>
      </c>
      <c r="G9" s="420">
        <v>2023</v>
      </c>
      <c r="H9" s="421">
        <v>2177</v>
      </c>
      <c r="I9" s="420">
        <v>2466</v>
      </c>
      <c r="J9" s="421">
        <v>2427</v>
      </c>
      <c r="K9" s="420">
        <v>2812</v>
      </c>
      <c r="L9" s="421">
        <v>2838</v>
      </c>
      <c r="M9" s="420">
        <v>3241</v>
      </c>
      <c r="N9" s="421">
        <v>3214</v>
      </c>
      <c r="O9" s="420">
        <v>3676</v>
      </c>
      <c r="P9" s="421">
        <v>3717</v>
      </c>
      <c r="Q9" s="420">
        <v>3840</v>
      </c>
      <c r="R9" s="421">
        <v>3859</v>
      </c>
      <c r="S9" s="420">
        <v>4029</v>
      </c>
      <c r="T9" s="421">
        <v>3980</v>
      </c>
      <c r="U9" s="420">
        <v>4265</v>
      </c>
      <c r="V9" s="421">
        <v>4130</v>
      </c>
      <c r="W9" s="420">
        <v>4519</v>
      </c>
      <c r="X9" s="421">
        <v>4227</v>
      </c>
      <c r="Y9" s="420">
        <v>4657</v>
      </c>
      <c r="Z9" s="421">
        <v>4360</v>
      </c>
      <c r="AA9" s="420">
        <v>4839</v>
      </c>
      <c r="AB9" s="421">
        <v>4501</v>
      </c>
      <c r="AC9" s="420">
        <v>5564</v>
      </c>
      <c r="AD9" s="421">
        <v>4614</v>
      </c>
      <c r="AE9" s="420">
        <v>5746</v>
      </c>
      <c r="AF9" s="421">
        <v>4735</v>
      </c>
      <c r="AG9" s="420">
        <v>5920</v>
      </c>
      <c r="AH9" s="421">
        <v>4840</v>
      </c>
      <c r="AI9" s="420">
        <v>6206</v>
      </c>
      <c r="AJ9" s="421">
        <v>4975</v>
      </c>
      <c r="AK9" s="420">
        <v>6463</v>
      </c>
      <c r="AL9" s="421">
        <v>5091</v>
      </c>
      <c r="AM9" s="420">
        <v>6665</v>
      </c>
      <c r="AN9" s="421">
        <v>5181</v>
      </c>
      <c r="AO9" s="420">
        <v>6893</v>
      </c>
      <c r="AP9" s="421">
        <v>5304</v>
      </c>
      <c r="AQ9" s="420">
        <v>7110</v>
      </c>
      <c r="AR9" s="421">
        <v>5387</v>
      </c>
      <c r="AS9" s="420">
        <v>7285</v>
      </c>
      <c r="AT9" s="422">
        <v>5477</v>
      </c>
      <c r="AU9" s="420">
        <v>7573</v>
      </c>
      <c r="AV9" s="422">
        <v>5558</v>
      </c>
      <c r="AW9" s="423">
        <v>7818</v>
      </c>
      <c r="AX9" s="424">
        <v>5638</v>
      </c>
      <c r="AY9" s="420">
        <v>8087</v>
      </c>
      <c r="AZ9" s="421">
        <v>5731</v>
      </c>
      <c r="BA9" s="420">
        <v>8308</v>
      </c>
      <c r="BB9" s="422">
        <v>5826</v>
      </c>
      <c r="BC9" s="420">
        <v>8478</v>
      </c>
      <c r="BD9" s="422">
        <v>5913</v>
      </c>
      <c r="BE9" s="423">
        <v>8695</v>
      </c>
      <c r="BF9" s="424">
        <v>6019</v>
      </c>
      <c r="BG9" s="420">
        <v>8909</v>
      </c>
      <c r="BH9" s="421">
        <v>6125</v>
      </c>
      <c r="BI9" s="420">
        <v>9134</v>
      </c>
      <c r="BJ9" s="422">
        <v>6264</v>
      </c>
      <c r="BK9" s="420">
        <v>9337</v>
      </c>
      <c r="BL9" s="422">
        <v>6332</v>
      </c>
      <c r="BM9" s="423">
        <v>9559</v>
      </c>
      <c r="BN9" s="424">
        <v>6418</v>
      </c>
      <c r="BO9" s="420">
        <v>9792</v>
      </c>
      <c r="BP9" s="421">
        <v>6515</v>
      </c>
      <c r="BQ9" s="420">
        <v>10069</v>
      </c>
      <c r="BR9" s="422">
        <v>6636</v>
      </c>
      <c r="BS9" s="420">
        <v>10301</v>
      </c>
      <c r="BT9" s="425">
        <v>6719</v>
      </c>
      <c r="BU9" s="423">
        <v>10520</v>
      </c>
      <c r="BV9" s="424">
        <v>6807</v>
      </c>
      <c r="BW9" s="420">
        <v>10742</v>
      </c>
      <c r="BX9" s="421">
        <v>6910</v>
      </c>
      <c r="BY9" s="420">
        <v>10966</v>
      </c>
      <c r="BZ9" s="422">
        <v>7025</v>
      </c>
      <c r="CA9" s="420">
        <v>11164</v>
      </c>
      <c r="CB9" s="425">
        <v>7106</v>
      </c>
      <c r="CC9" s="420">
        <v>11415</v>
      </c>
      <c r="CD9" s="425">
        <v>7204</v>
      </c>
      <c r="CE9" s="420">
        <v>11699</v>
      </c>
      <c r="CF9" s="425">
        <v>7299</v>
      </c>
      <c r="CG9" s="420">
        <v>12302</v>
      </c>
      <c r="CH9" s="425">
        <v>7419</v>
      </c>
      <c r="CI9" s="420">
        <v>12559</v>
      </c>
      <c r="CJ9" s="425">
        <v>7522</v>
      </c>
      <c r="CK9" s="420">
        <v>12825</v>
      </c>
      <c r="CL9" s="425">
        <v>7638</v>
      </c>
      <c r="CM9" s="420">
        <v>12842</v>
      </c>
      <c r="CN9" s="425">
        <v>7606</v>
      </c>
      <c r="CO9" s="420">
        <v>13172</v>
      </c>
      <c r="CP9" s="425">
        <v>7720</v>
      </c>
      <c r="CQ9" s="420">
        <v>13516</v>
      </c>
      <c r="CR9" s="425">
        <v>7819</v>
      </c>
      <c r="CS9" s="420">
        <v>13843</v>
      </c>
      <c r="CT9" s="425">
        <v>7920</v>
      </c>
      <c r="CU9" s="420">
        <v>14230</v>
      </c>
      <c r="CV9" s="425">
        <v>8018</v>
      </c>
      <c r="CW9" s="110">
        <v>14613</v>
      </c>
      <c r="CX9" s="446">
        <v>8120</v>
      </c>
      <c r="CY9" s="110">
        <v>14936</v>
      </c>
      <c r="CZ9" s="446">
        <v>8198</v>
      </c>
      <c r="DA9" s="426"/>
      <c r="DB9" s="426"/>
    </row>
    <row r="10" spans="1:109" s="438" customFormat="1" x14ac:dyDescent="0.2">
      <c r="A10" s="407">
        <v>7</v>
      </c>
      <c r="B10" s="419" t="s">
        <v>7</v>
      </c>
      <c r="C10" s="420">
        <v>230042</v>
      </c>
      <c r="D10" s="421">
        <v>10767</v>
      </c>
      <c r="E10" s="420">
        <v>315064</v>
      </c>
      <c r="F10" s="421">
        <v>18401</v>
      </c>
      <c r="G10" s="420">
        <v>350524</v>
      </c>
      <c r="H10" s="421">
        <v>24175</v>
      </c>
      <c r="I10" s="420">
        <v>406560</v>
      </c>
      <c r="J10" s="421">
        <v>28301</v>
      </c>
      <c r="K10" s="420">
        <v>443628</v>
      </c>
      <c r="L10" s="421">
        <v>32253</v>
      </c>
      <c r="M10" s="420">
        <v>486716</v>
      </c>
      <c r="N10" s="421">
        <v>35717</v>
      </c>
      <c r="O10" s="420">
        <v>518704</v>
      </c>
      <c r="P10" s="421">
        <v>41099</v>
      </c>
      <c r="Q10" s="420">
        <v>537721</v>
      </c>
      <c r="R10" s="421">
        <v>42967</v>
      </c>
      <c r="S10" s="420">
        <v>559317</v>
      </c>
      <c r="T10" s="421">
        <v>44830</v>
      </c>
      <c r="U10" s="420">
        <v>577327</v>
      </c>
      <c r="V10" s="421">
        <v>46878</v>
      </c>
      <c r="W10" s="420">
        <v>599903</v>
      </c>
      <c r="X10" s="421">
        <v>48468</v>
      </c>
      <c r="Y10" s="420">
        <v>611212</v>
      </c>
      <c r="Z10" s="421">
        <v>50311</v>
      </c>
      <c r="AA10" s="420">
        <v>629674</v>
      </c>
      <c r="AB10" s="421">
        <v>52110</v>
      </c>
      <c r="AC10" s="420">
        <v>647933</v>
      </c>
      <c r="AD10" s="421">
        <v>54242</v>
      </c>
      <c r="AE10" s="420">
        <v>666577</v>
      </c>
      <c r="AF10" s="421">
        <v>56432</v>
      </c>
      <c r="AG10" s="420">
        <v>686202</v>
      </c>
      <c r="AH10" s="421">
        <v>58488</v>
      </c>
      <c r="AI10" s="420">
        <v>711946</v>
      </c>
      <c r="AJ10" s="421">
        <v>61067</v>
      </c>
      <c r="AK10" s="420">
        <v>734057</v>
      </c>
      <c r="AL10" s="421">
        <v>63195</v>
      </c>
      <c r="AM10" s="420">
        <v>756287</v>
      </c>
      <c r="AN10" s="421">
        <v>65368</v>
      </c>
      <c r="AO10" s="420">
        <v>782064</v>
      </c>
      <c r="AP10" s="421">
        <v>67716</v>
      </c>
      <c r="AQ10" s="420">
        <v>807228</v>
      </c>
      <c r="AR10" s="421">
        <v>69620</v>
      </c>
      <c r="AS10" s="420">
        <v>823820</v>
      </c>
      <c r="AT10" s="422">
        <v>71514</v>
      </c>
      <c r="AU10" s="420">
        <v>851284</v>
      </c>
      <c r="AV10" s="422">
        <v>73405</v>
      </c>
      <c r="AW10" s="423">
        <v>873820</v>
      </c>
      <c r="AX10" s="424">
        <v>75176</v>
      </c>
      <c r="AY10" s="420">
        <v>898749</v>
      </c>
      <c r="AZ10" s="421">
        <v>77276</v>
      </c>
      <c r="BA10" s="420">
        <v>922782</v>
      </c>
      <c r="BB10" s="422">
        <v>79825</v>
      </c>
      <c r="BC10" s="420">
        <v>944739</v>
      </c>
      <c r="BD10" s="422">
        <v>82081</v>
      </c>
      <c r="BE10" s="423">
        <v>969846</v>
      </c>
      <c r="BF10" s="424">
        <v>84217</v>
      </c>
      <c r="BG10" s="420">
        <v>997617</v>
      </c>
      <c r="BH10" s="421">
        <v>88418</v>
      </c>
      <c r="BI10" s="420">
        <v>1024543</v>
      </c>
      <c r="BJ10" s="422">
        <v>92162</v>
      </c>
      <c r="BK10" s="420">
        <v>1048908</v>
      </c>
      <c r="BL10" s="422">
        <v>94330</v>
      </c>
      <c r="BM10" s="423">
        <v>1077533</v>
      </c>
      <c r="BN10" s="424">
        <v>96660</v>
      </c>
      <c r="BO10" s="420">
        <v>1103814</v>
      </c>
      <c r="BP10" s="421">
        <v>99132</v>
      </c>
      <c r="BQ10" s="420">
        <v>1130967</v>
      </c>
      <c r="BR10" s="422">
        <v>101675</v>
      </c>
      <c r="BS10" s="420">
        <v>1156835</v>
      </c>
      <c r="BT10" s="425">
        <v>103962</v>
      </c>
      <c r="BU10" s="423">
        <v>1182046</v>
      </c>
      <c r="BV10" s="424">
        <v>106529</v>
      </c>
      <c r="BW10" s="420">
        <v>1211423</v>
      </c>
      <c r="BX10" s="421">
        <v>109159</v>
      </c>
      <c r="BY10" s="420">
        <v>1240435</v>
      </c>
      <c r="BZ10" s="422">
        <v>111731</v>
      </c>
      <c r="CA10" s="420">
        <v>1260364</v>
      </c>
      <c r="CB10" s="425">
        <v>113933</v>
      </c>
      <c r="CC10" s="420">
        <v>1290377</v>
      </c>
      <c r="CD10" s="425">
        <v>116072</v>
      </c>
      <c r="CE10" s="420">
        <v>1315953</v>
      </c>
      <c r="CF10" s="425">
        <v>118162</v>
      </c>
      <c r="CG10" s="420">
        <v>1365522</v>
      </c>
      <c r="CH10" s="425">
        <v>120278</v>
      </c>
      <c r="CI10" s="420">
        <v>1392077</v>
      </c>
      <c r="CJ10" s="425">
        <v>122263</v>
      </c>
      <c r="CK10" s="420">
        <v>1421908</v>
      </c>
      <c r="CL10" s="425">
        <v>124563</v>
      </c>
      <c r="CM10" s="420">
        <v>1435990</v>
      </c>
      <c r="CN10" s="425">
        <v>126347</v>
      </c>
      <c r="CO10" s="420">
        <v>1467529</v>
      </c>
      <c r="CP10" s="425">
        <v>128789</v>
      </c>
      <c r="CQ10" s="420">
        <v>1498856</v>
      </c>
      <c r="CR10" s="425">
        <v>130993</v>
      </c>
      <c r="CS10" s="420">
        <v>1533415</v>
      </c>
      <c r="CT10" s="425">
        <v>133412</v>
      </c>
      <c r="CU10" s="420">
        <v>1568203</v>
      </c>
      <c r="CV10" s="425">
        <v>135875</v>
      </c>
      <c r="CW10" s="110">
        <v>1602139</v>
      </c>
      <c r="CX10" s="446">
        <v>138428</v>
      </c>
      <c r="CY10" s="110">
        <v>1628390</v>
      </c>
      <c r="CZ10" s="446">
        <v>139958</v>
      </c>
      <c r="DA10" s="426"/>
      <c r="DB10" s="426"/>
    </row>
    <row r="11" spans="1:109" s="438" customFormat="1" x14ac:dyDescent="0.2">
      <c r="A11" s="407">
        <v>8</v>
      </c>
      <c r="B11" s="419" t="s">
        <v>8</v>
      </c>
      <c r="C11" s="420">
        <v>4128</v>
      </c>
      <c r="D11" s="421">
        <v>823</v>
      </c>
      <c r="E11" s="420">
        <v>8494</v>
      </c>
      <c r="F11" s="421">
        <v>1734</v>
      </c>
      <c r="G11" s="420">
        <v>12328</v>
      </c>
      <c r="H11" s="421">
        <v>2824</v>
      </c>
      <c r="I11" s="420">
        <v>16821</v>
      </c>
      <c r="J11" s="421">
        <v>3827</v>
      </c>
      <c r="K11" s="420">
        <v>23064</v>
      </c>
      <c r="L11" s="421">
        <v>4823</v>
      </c>
      <c r="M11" s="420">
        <v>26178</v>
      </c>
      <c r="N11" s="421">
        <v>5937</v>
      </c>
      <c r="O11" s="420">
        <v>32817</v>
      </c>
      <c r="P11" s="421">
        <v>7431</v>
      </c>
      <c r="Q11" s="420">
        <v>35117</v>
      </c>
      <c r="R11" s="421">
        <v>8009</v>
      </c>
      <c r="S11" s="420">
        <v>37825</v>
      </c>
      <c r="T11" s="421">
        <v>8578</v>
      </c>
      <c r="U11" s="420">
        <v>40156</v>
      </c>
      <c r="V11" s="421">
        <v>9162</v>
      </c>
      <c r="W11" s="420">
        <v>43739</v>
      </c>
      <c r="X11" s="421">
        <v>9688</v>
      </c>
      <c r="Y11" s="420">
        <v>45324</v>
      </c>
      <c r="Z11" s="421">
        <v>10258</v>
      </c>
      <c r="AA11" s="420">
        <v>47711</v>
      </c>
      <c r="AB11" s="421">
        <v>10812</v>
      </c>
      <c r="AC11" s="420">
        <v>49932</v>
      </c>
      <c r="AD11" s="421">
        <v>11344</v>
      </c>
      <c r="AE11" s="420">
        <v>52348</v>
      </c>
      <c r="AF11" s="421">
        <v>11907</v>
      </c>
      <c r="AG11" s="420">
        <v>54660</v>
      </c>
      <c r="AH11" s="421">
        <v>12386</v>
      </c>
      <c r="AI11" s="420">
        <v>57550</v>
      </c>
      <c r="AJ11" s="421">
        <v>12988</v>
      </c>
      <c r="AK11" s="420">
        <v>59995</v>
      </c>
      <c r="AL11" s="421">
        <v>13523</v>
      </c>
      <c r="AM11" s="420">
        <v>62726</v>
      </c>
      <c r="AN11" s="421">
        <v>14116</v>
      </c>
      <c r="AO11" s="420">
        <v>65422</v>
      </c>
      <c r="AP11" s="421">
        <v>14688</v>
      </c>
      <c r="AQ11" s="420">
        <v>68194</v>
      </c>
      <c r="AR11" s="421">
        <v>15273</v>
      </c>
      <c r="AS11" s="420">
        <v>70149</v>
      </c>
      <c r="AT11" s="422">
        <v>15800</v>
      </c>
      <c r="AU11" s="420">
        <v>73936</v>
      </c>
      <c r="AV11" s="422">
        <v>16389</v>
      </c>
      <c r="AW11" s="423">
        <v>76764</v>
      </c>
      <c r="AX11" s="424">
        <v>16917</v>
      </c>
      <c r="AY11" s="420">
        <v>79918</v>
      </c>
      <c r="AZ11" s="421">
        <v>17519</v>
      </c>
      <c r="BA11" s="420">
        <v>82922</v>
      </c>
      <c r="BB11" s="422">
        <v>18115</v>
      </c>
      <c r="BC11" s="420">
        <v>86043</v>
      </c>
      <c r="BD11" s="422">
        <v>18759</v>
      </c>
      <c r="BE11" s="423">
        <v>88723</v>
      </c>
      <c r="BF11" s="424">
        <v>19325</v>
      </c>
      <c r="BG11" s="420">
        <v>91496</v>
      </c>
      <c r="BH11" s="421">
        <v>19846</v>
      </c>
      <c r="BI11" s="420">
        <v>94339</v>
      </c>
      <c r="BJ11" s="422">
        <v>21002</v>
      </c>
      <c r="BK11" s="420">
        <v>97449</v>
      </c>
      <c r="BL11" s="422">
        <v>21675</v>
      </c>
      <c r="BM11" s="423">
        <v>100556</v>
      </c>
      <c r="BN11" s="424">
        <v>22275</v>
      </c>
      <c r="BO11" s="420">
        <v>103513</v>
      </c>
      <c r="BP11" s="421">
        <v>22997</v>
      </c>
      <c r="BQ11" s="420">
        <v>106751</v>
      </c>
      <c r="BR11" s="422">
        <v>23692</v>
      </c>
      <c r="BS11" s="420">
        <v>110238</v>
      </c>
      <c r="BT11" s="425">
        <v>24500</v>
      </c>
      <c r="BU11" s="423">
        <v>113334</v>
      </c>
      <c r="BV11" s="424">
        <v>25194</v>
      </c>
      <c r="BW11" s="420">
        <v>116639</v>
      </c>
      <c r="BX11" s="421">
        <v>25987</v>
      </c>
      <c r="BY11" s="420">
        <v>120079</v>
      </c>
      <c r="BZ11" s="422">
        <v>26748</v>
      </c>
      <c r="CA11" s="420">
        <v>123369</v>
      </c>
      <c r="CB11" s="425">
        <v>27585</v>
      </c>
      <c r="CC11" s="420">
        <v>126788</v>
      </c>
      <c r="CD11" s="425">
        <v>28140</v>
      </c>
      <c r="CE11" s="420">
        <v>129874</v>
      </c>
      <c r="CF11" s="425">
        <v>28864</v>
      </c>
      <c r="CG11" s="420">
        <v>136369</v>
      </c>
      <c r="CH11" s="425">
        <v>29601</v>
      </c>
      <c r="CI11" s="420">
        <v>140238</v>
      </c>
      <c r="CJ11" s="425">
        <v>30343</v>
      </c>
      <c r="CK11" s="420">
        <v>143807</v>
      </c>
      <c r="CL11" s="425">
        <v>30991</v>
      </c>
      <c r="CM11" s="420">
        <v>144979</v>
      </c>
      <c r="CN11" s="425">
        <v>30831</v>
      </c>
      <c r="CO11" s="420">
        <v>148530</v>
      </c>
      <c r="CP11" s="425">
        <v>31594</v>
      </c>
      <c r="CQ11" s="420">
        <v>152719</v>
      </c>
      <c r="CR11" s="425">
        <v>32435</v>
      </c>
      <c r="CS11" s="420">
        <v>156699</v>
      </c>
      <c r="CT11" s="425">
        <v>33171</v>
      </c>
      <c r="CU11" s="420">
        <v>160689</v>
      </c>
      <c r="CV11" s="425">
        <v>33898</v>
      </c>
      <c r="CW11" s="110">
        <v>164673</v>
      </c>
      <c r="CX11" s="446">
        <v>34615</v>
      </c>
      <c r="CY11" s="110">
        <v>168777</v>
      </c>
      <c r="CZ11" s="446">
        <v>35238</v>
      </c>
      <c r="DA11" s="426"/>
      <c r="DB11" s="426"/>
    </row>
    <row r="12" spans="1:109" s="438" customFormat="1" x14ac:dyDescent="0.2">
      <c r="A12" s="407">
        <v>9</v>
      </c>
      <c r="B12" s="419" t="s">
        <v>9</v>
      </c>
      <c r="C12" s="420">
        <v>167</v>
      </c>
      <c r="D12" s="421">
        <v>7</v>
      </c>
      <c r="E12" s="420">
        <v>381</v>
      </c>
      <c r="F12" s="421">
        <v>15</v>
      </c>
      <c r="G12" s="420">
        <v>601</v>
      </c>
      <c r="H12" s="421">
        <v>25</v>
      </c>
      <c r="I12" s="420">
        <v>839</v>
      </c>
      <c r="J12" s="421">
        <v>42</v>
      </c>
      <c r="K12" s="420">
        <v>1288</v>
      </c>
      <c r="L12" s="421">
        <v>61</v>
      </c>
      <c r="M12" s="420">
        <v>1370</v>
      </c>
      <c r="N12" s="421">
        <v>82</v>
      </c>
      <c r="O12" s="420">
        <v>2052</v>
      </c>
      <c r="P12" s="421">
        <v>111</v>
      </c>
      <c r="Q12" s="420">
        <v>2224</v>
      </c>
      <c r="R12" s="421">
        <v>121</v>
      </c>
      <c r="S12" s="420">
        <v>2498</v>
      </c>
      <c r="T12" s="421">
        <v>131</v>
      </c>
      <c r="U12" s="420">
        <v>2751</v>
      </c>
      <c r="V12" s="421">
        <v>138</v>
      </c>
      <c r="W12" s="420">
        <v>3092</v>
      </c>
      <c r="X12" s="421">
        <v>146</v>
      </c>
      <c r="Y12" s="420">
        <v>3278</v>
      </c>
      <c r="Z12" s="421">
        <v>156</v>
      </c>
      <c r="AA12" s="420">
        <v>3557</v>
      </c>
      <c r="AB12" s="421">
        <v>161</v>
      </c>
      <c r="AC12" s="420">
        <v>3825</v>
      </c>
      <c r="AD12" s="421">
        <v>168</v>
      </c>
      <c r="AE12" s="420">
        <v>4078</v>
      </c>
      <c r="AF12" s="421">
        <v>181</v>
      </c>
      <c r="AG12" s="420">
        <v>4320</v>
      </c>
      <c r="AH12" s="421">
        <v>189</v>
      </c>
      <c r="AI12" s="420">
        <v>4604</v>
      </c>
      <c r="AJ12" s="421">
        <v>201</v>
      </c>
      <c r="AK12" s="420">
        <v>4850</v>
      </c>
      <c r="AL12" s="421">
        <v>215</v>
      </c>
      <c r="AM12" s="420">
        <v>5109</v>
      </c>
      <c r="AN12" s="421">
        <v>220</v>
      </c>
      <c r="AO12" s="420">
        <v>5360</v>
      </c>
      <c r="AP12" s="421">
        <v>224</v>
      </c>
      <c r="AQ12" s="420">
        <v>5635</v>
      </c>
      <c r="AR12" s="421">
        <v>230</v>
      </c>
      <c r="AS12" s="420">
        <v>5809</v>
      </c>
      <c r="AT12" s="422">
        <v>235</v>
      </c>
      <c r="AU12" s="420">
        <v>6127</v>
      </c>
      <c r="AV12" s="422">
        <v>242</v>
      </c>
      <c r="AW12" s="423">
        <v>6365</v>
      </c>
      <c r="AX12" s="424">
        <v>249</v>
      </c>
      <c r="AY12" s="420">
        <v>6612</v>
      </c>
      <c r="AZ12" s="421">
        <v>255</v>
      </c>
      <c r="BA12" s="420">
        <v>6782</v>
      </c>
      <c r="BB12" s="422">
        <v>258</v>
      </c>
      <c r="BC12" s="420">
        <v>7028</v>
      </c>
      <c r="BD12" s="422">
        <v>262</v>
      </c>
      <c r="BE12" s="423">
        <v>7265</v>
      </c>
      <c r="BF12" s="424">
        <v>269</v>
      </c>
      <c r="BG12" s="420">
        <v>7465</v>
      </c>
      <c r="BH12" s="421">
        <v>276</v>
      </c>
      <c r="BI12" s="420">
        <v>7683</v>
      </c>
      <c r="BJ12" s="422">
        <v>291</v>
      </c>
      <c r="BK12" s="420">
        <v>7839</v>
      </c>
      <c r="BL12" s="422">
        <v>300</v>
      </c>
      <c r="BM12" s="423">
        <v>8071</v>
      </c>
      <c r="BN12" s="424">
        <v>310</v>
      </c>
      <c r="BO12" s="420">
        <v>8240</v>
      </c>
      <c r="BP12" s="421">
        <v>324</v>
      </c>
      <c r="BQ12" s="420">
        <v>8421</v>
      </c>
      <c r="BR12" s="422">
        <v>331</v>
      </c>
      <c r="BS12" s="420">
        <v>8609</v>
      </c>
      <c r="BT12" s="425">
        <v>336</v>
      </c>
      <c r="BU12" s="423">
        <v>8834</v>
      </c>
      <c r="BV12" s="424">
        <v>343</v>
      </c>
      <c r="BW12" s="420">
        <v>9033</v>
      </c>
      <c r="BX12" s="421">
        <v>349</v>
      </c>
      <c r="BY12" s="420">
        <v>9244</v>
      </c>
      <c r="BZ12" s="422">
        <v>362</v>
      </c>
      <c r="CA12" s="420">
        <v>9427</v>
      </c>
      <c r="CB12" s="425">
        <v>371</v>
      </c>
      <c r="CC12" s="420">
        <v>9634</v>
      </c>
      <c r="CD12" s="425">
        <v>377</v>
      </c>
      <c r="CE12" s="420">
        <v>9793</v>
      </c>
      <c r="CF12" s="425">
        <v>391</v>
      </c>
      <c r="CG12" s="420">
        <v>9894</v>
      </c>
      <c r="CH12" s="425">
        <v>400</v>
      </c>
      <c r="CI12" s="420">
        <v>10082</v>
      </c>
      <c r="CJ12" s="425">
        <v>412</v>
      </c>
      <c r="CK12" s="420">
        <v>10248</v>
      </c>
      <c r="CL12" s="425">
        <v>419</v>
      </c>
      <c r="CM12" s="420">
        <v>10410</v>
      </c>
      <c r="CN12" s="425">
        <v>415</v>
      </c>
      <c r="CO12" s="420">
        <v>10587</v>
      </c>
      <c r="CP12" s="425">
        <v>426</v>
      </c>
      <c r="CQ12" s="420">
        <v>10779</v>
      </c>
      <c r="CR12" s="425">
        <v>438</v>
      </c>
      <c r="CS12" s="420">
        <v>10955</v>
      </c>
      <c r="CT12" s="425">
        <v>443</v>
      </c>
      <c r="CU12" s="420">
        <v>11190</v>
      </c>
      <c r="CV12" s="425">
        <v>449</v>
      </c>
      <c r="CW12" s="110">
        <v>11403</v>
      </c>
      <c r="CX12" s="446">
        <v>460</v>
      </c>
      <c r="CY12" s="110">
        <v>11616</v>
      </c>
      <c r="CZ12" s="446">
        <v>463</v>
      </c>
      <c r="DA12" s="426"/>
      <c r="DB12" s="426"/>
    </row>
    <row r="13" spans="1:109" s="438" customFormat="1" x14ac:dyDescent="0.2">
      <c r="A13" s="407">
        <v>10</v>
      </c>
      <c r="B13" s="419" t="s">
        <v>10</v>
      </c>
      <c r="C13" s="420">
        <v>129</v>
      </c>
      <c r="D13" s="421">
        <v>99</v>
      </c>
      <c r="E13" s="420">
        <v>279</v>
      </c>
      <c r="F13" s="421">
        <v>172</v>
      </c>
      <c r="G13" s="420">
        <v>498</v>
      </c>
      <c r="H13" s="421">
        <v>228</v>
      </c>
      <c r="I13" s="420">
        <v>679</v>
      </c>
      <c r="J13" s="421">
        <v>303</v>
      </c>
      <c r="K13" s="420">
        <v>911</v>
      </c>
      <c r="L13" s="421">
        <v>357</v>
      </c>
      <c r="M13" s="420">
        <v>1128</v>
      </c>
      <c r="N13" s="421">
        <v>365</v>
      </c>
      <c r="O13" s="420">
        <v>2110</v>
      </c>
      <c r="P13" s="421">
        <v>535</v>
      </c>
      <c r="Q13" s="420">
        <v>2218</v>
      </c>
      <c r="R13" s="421">
        <v>576</v>
      </c>
      <c r="S13" s="420">
        <v>2389</v>
      </c>
      <c r="T13" s="421">
        <v>613</v>
      </c>
      <c r="U13" s="420">
        <v>2561</v>
      </c>
      <c r="V13" s="421">
        <v>656</v>
      </c>
      <c r="W13" s="420">
        <v>2733</v>
      </c>
      <c r="X13" s="421">
        <v>681</v>
      </c>
      <c r="Y13" s="420">
        <v>2799</v>
      </c>
      <c r="Z13" s="421">
        <v>730</v>
      </c>
      <c r="AA13" s="420">
        <v>2952</v>
      </c>
      <c r="AB13" s="421">
        <v>770</v>
      </c>
      <c r="AC13" s="420">
        <v>3080</v>
      </c>
      <c r="AD13" s="421">
        <v>807</v>
      </c>
      <c r="AE13" s="420">
        <v>3258</v>
      </c>
      <c r="AF13" s="421">
        <v>846</v>
      </c>
      <c r="AG13" s="420">
        <v>3391</v>
      </c>
      <c r="AH13" s="421">
        <v>902</v>
      </c>
      <c r="AI13" s="420">
        <v>3594</v>
      </c>
      <c r="AJ13" s="421">
        <v>947</v>
      </c>
      <c r="AK13" s="420">
        <v>3742</v>
      </c>
      <c r="AL13" s="421">
        <v>973</v>
      </c>
      <c r="AM13" s="420">
        <v>3905</v>
      </c>
      <c r="AN13" s="421">
        <v>1012</v>
      </c>
      <c r="AO13" s="420">
        <v>4038</v>
      </c>
      <c r="AP13" s="421">
        <v>1053</v>
      </c>
      <c r="AQ13" s="420">
        <v>4220</v>
      </c>
      <c r="AR13" s="421">
        <v>1108</v>
      </c>
      <c r="AS13" s="420">
        <v>4341</v>
      </c>
      <c r="AT13" s="422">
        <v>1133</v>
      </c>
      <c r="AU13" s="420">
        <v>4575</v>
      </c>
      <c r="AV13" s="422">
        <v>1166</v>
      </c>
      <c r="AW13" s="423">
        <v>4684</v>
      </c>
      <c r="AX13" s="424">
        <v>1202</v>
      </c>
      <c r="AY13" s="420">
        <v>4913</v>
      </c>
      <c r="AZ13" s="421">
        <v>1228</v>
      </c>
      <c r="BA13" s="420">
        <v>5047</v>
      </c>
      <c r="BB13" s="422">
        <v>1247</v>
      </c>
      <c r="BC13" s="420">
        <v>5222</v>
      </c>
      <c r="BD13" s="422">
        <v>1295</v>
      </c>
      <c r="BE13" s="423">
        <v>5354</v>
      </c>
      <c r="BF13" s="424">
        <v>1338</v>
      </c>
      <c r="BG13" s="420">
        <v>5532</v>
      </c>
      <c r="BH13" s="421">
        <v>1361</v>
      </c>
      <c r="BI13" s="420">
        <v>5686</v>
      </c>
      <c r="BJ13" s="422">
        <v>1416</v>
      </c>
      <c r="BK13" s="420">
        <v>5849</v>
      </c>
      <c r="BL13" s="422">
        <v>1445</v>
      </c>
      <c r="BM13" s="423">
        <v>6028</v>
      </c>
      <c r="BN13" s="424">
        <v>1478</v>
      </c>
      <c r="BO13" s="420">
        <v>6246</v>
      </c>
      <c r="BP13" s="421">
        <v>1498</v>
      </c>
      <c r="BQ13" s="420">
        <v>6443</v>
      </c>
      <c r="BR13" s="422">
        <v>1515</v>
      </c>
      <c r="BS13" s="420">
        <v>6640</v>
      </c>
      <c r="BT13" s="425">
        <v>1556</v>
      </c>
      <c r="BU13" s="423">
        <v>6817</v>
      </c>
      <c r="BV13" s="424">
        <v>1589</v>
      </c>
      <c r="BW13" s="420">
        <v>7009</v>
      </c>
      <c r="BX13" s="421">
        <v>1632</v>
      </c>
      <c r="BY13" s="420">
        <v>7204</v>
      </c>
      <c r="BZ13" s="422">
        <v>1662</v>
      </c>
      <c r="CA13" s="420">
        <v>7380</v>
      </c>
      <c r="CB13" s="425">
        <v>1701</v>
      </c>
      <c r="CC13" s="427">
        <v>7533</v>
      </c>
      <c r="CD13" s="425">
        <v>1741</v>
      </c>
      <c r="CE13" s="427">
        <v>7691</v>
      </c>
      <c r="CF13" s="425">
        <v>1772</v>
      </c>
      <c r="CG13" s="427">
        <v>7959</v>
      </c>
      <c r="CH13" s="425">
        <v>1796</v>
      </c>
      <c r="CI13" s="427">
        <v>8185</v>
      </c>
      <c r="CJ13" s="425">
        <v>1828</v>
      </c>
      <c r="CK13" s="427">
        <v>8356</v>
      </c>
      <c r="CL13" s="425">
        <v>1862</v>
      </c>
      <c r="CM13" s="427">
        <v>8547</v>
      </c>
      <c r="CN13" s="425">
        <v>1838</v>
      </c>
      <c r="CO13" s="427">
        <v>8718</v>
      </c>
      <c r="CP13" s="425">
        <v>1868</v>
      </c>
      <c r="CQ13" s="427">
        <v>8912</v>
      </c>
      <c r="CR13" s="425">
        <v>1901</v>
      </c>
      <c r="CS13" s="427">
        <v>9092</v>
      </c>
      <c r="CT13" s="425">
        <v>1914</v>
      </c>
      <c r="CU13" s="427">
        <v>9344</v>
      </c>
      <c r="CV13" s="425">
        <v>1955</v>
      </c>
      <c r="CW13" s="110">
        <v>9536</v>
      </c>
      <c r="CX13" s="446">
        <v>1964</v>
      </c>
      <c r="CY13" s="110">
        <v>9716</v>
      </c>
      <c r="CZ13" s="446">
        <v>1980</v>
      </c>
      <c r="DA13" s="426"/>
      <c r="DB13" s="426"/>
    </row>
    <row r="14" spans="1:109" s="438" customFormat="1" x14ac:dyDescent="0.2">
      <c r="A14" s="407">
        <v>11</v>
      </c>
      <c r="B14" s="419" t="s">
        <v>11</v>
      </c>
      <c r="C14" s="420">
        <v>10730</v>
      </c>
      <c r="D14" s="421">
        <v>961</v>
      </c>
      <c r="E14" s="420">
        <v>27083</v>
      </c>
      <c r="F14" s="421">
        <v>1673</v>
      </c>
      <c r="G14" s="420">
        <v>43264</v>
      </c>
      <c r="H14" s="421">
        <v>2458</v>
      </c>
      <c r="I14" s="420">
        <v>63441</v>
      </c>
      <c r="J14" s="421">
        <v>3194</v>
      </c>
      <c r="K14" s="420">
        <v>87911</v>
      </c>
      <c r="L14" s="421">
        <v>4112</v>
      </c>
      <c r="M14" s="420">
        <v>118586</v>
      </c>
      <c r="N14" s="421">
        <v>4918</v>
      </c>
      <c r="O14" s="420">
        <v>177728</v>
      </c>
      <c r="P14" s="421">
        <v>6280</v>
      </c>
      <c r="Q14" s="420">
        <v>191247</v>
      </c>
      <c r="R14" s="421">
        <v>6807</v>
      </c>
      <c r="S14" s="420">
        <v>205515</v>
      </c>
      <c r="T14" s="421">
        <v>7256</v>
      </c>
      <c r="U14" s="420">
        <v>218557</v>
      </c>
      <c r="V14" s="421">
        <v>7791</v>
      </c>
      <c r="W14" s="420">
        <v>236290</v>
      </c>
      <c r="X14" s="421">
        <v>8243</v>
      </c>
      <c r="Y14" s="420">
        <v>244413</v>
      </c>
      <c r="Z14" s="421">
        <v>8771</v>
      </c>
      <c r="AA14" s="420">
        <v>256809</v>
      </c>
      <c r="AB14" s="421">
        <v>9325</v>
      </c>
      <c r="AC14" s="420">
        <v>267880</v>
      </c>
      <c r="AD14" s="421">
        <v>9793</v>
      </c>
      <c r="AE14" s="420">
        <v>280881</v>
      </c>
      <c r="AF14" s="421">
        <v>10272</v>
      </c>
      <c r="AG14" s="420">
        <v>294302</v>
      </c>
      <c r="AH14" s="421">
        <v>10706</v>
      </c>
      <c r="AI14" s="420">
        <v>310182</v>
      </c>
      <c r="AJ14" s="421">
        <v>11237</v>
      </c>
      <c r="AK14" s="420">
        <v>324045</v>
      </c>
      <c r="AL14" s="421">
        <v>11721</v>
      </c>
      <c r="AM14" s="420">
        <v>340656</v>
      </c>
      <c r="AN14" s="421">
        <v>12227</v>
      </c>
      <c r="AO14" s="420">
        <v>357353</v>
      </c>
      <c r="AP14" s="421">
        <v>12776</v>
      </c>
      <c r="AQ14" s="420">
        <v>373307</v>
      </c>
      <c r="AR14" s="421">
        <v>13321</v>
      </c>
      <c r="AS14" s="420">
        <v>384036</v>
      </c>
      <c r="AT14" s="422">
        <v>13740</v>
      </c>
      <c r="AU14" s="420">
        <v>403778</v>
      </c>
      <c r="AV14" s="422">
        <v>14183</v>
      </c>
      <c r="AW14" s="423">
        <v>418935</v>
      </c>
      <c r="AX14" s="424">
        <v>14644</v>
      </c>
      <c r="AY14" s="420">
        <v>434837</v>
      </c>
      <c r="AZ14" s="421">
        <v>15160</v>
      </c>
      <c r="BA14" s="420">
        <v>448348</v>
      </c>
      <c r="BB14" s="422">
        <v>15649</v>
      </c>
      <c r="BC14" s="420">
        <v>463295</v>
      </c>
      <c r="BD14" s="422">
        <v>16188</v>
      </c>
      <c r="BE14" s="423">
        <v>477731</v>
      </c>
      <c r="BF14" s="424">
        <v>16704</v>
      </c>
      <c r="BG14" s="420">
        <v>492036</v>
      </c>
      <c r="BH14" s="421">
        <v>16992</v>
      </c>
      <c r="BI14" s="420">
        <v>506266</v>
      </c>
      <c r="BJ14" s="422">
        <v>17907</v>
      </c>
      <c r="BK14" s="420">
        <v>521720</v>
      </c>
      <c r="BL14" s="422">
        <v>18428</v>
      </c>
      <c r="BM14" s="423">
        <v>538159</v>
      </c>
      <c r="BN14" s="424">
        <v>18887</v>
      </c>
      <c r="BO14" s="420">
        <v>552487</v>
      </c>
      <c r="BP14" s="421">
        <v>19420</v>
      </c>
      <c r="BQ14" s="420">
        <v>567061</v>
      </c>
      <c r="BR14" s="422">
        <v>19952</v>
      </c>
      <c r="BS14" s="420">
        <v>583203</v>
      </c>
      <c r="BT14" s="425">
        <v>20473</v>
      </c>
      <c r="BU14" s="423">
        <v>599537</v>
      </c>
      <c r="BV14" s="424">
        <v>21053</v>
      </c>
      <c r="BW14" s="420">
        <v>616235</v>
      </c>
      <c r="BX14" s="421">
        <v>21660</v>
      </c>
      <c r="BY14" s="420">
        <v>632183</v>
      </c>
      <c r="BZ14" s="422">
        <v>22211</v>
      </c>
      <c r="CA14" s="420">
        <v>646554</v>
      </c>
      <c r="CB14" s="425">
        <v>22727</v>
      </c>
      <c r="CC14" s="427">
        <v>665313</v>
      </c>
      <c r="CD14" s="425">
        <v>23247</v>
      </c>
      <c r="CE14" s="427">
        <v>680100</v>
      </c>
      <c r="CF14" s="425">
        <v>23800</v>
      </c>
      <c r="CG14" s="427">
        <v>701661</v>
      </c>
      <c r="CH14" s="425">
        <v>24276</v>
      </c>
      <c r="CI14" s="427">
        <v>719114</v>
      </c>
      <c r="CJ14" s="425">
        <v>24866</v>
      </c>
      <c r="CK14" s="427">
        <v>736388</v>
      </c>
      <c r="CL14" s="425">
        <v>25406</v>
      </c>
      <c r="CM14" s="427">
        <v>749763</v>
      </c>
      <c r="CN14" s="425">
        <v>25453</v>
      </c>
      <c r="CO14" s="427">
        <v>766209</v>
      </c>
      <c r="CP14" s="425">
        <v>26059</v>
      </c>
      <c r="CQ14" s="427">
        <v>783833</v>
      </c>
      <c r="CR14" s="425">
        <v>26700</v>
      </c>
      <c r="CS14" s="427">
        <v>802342</v>
      </c>
      <c r="CT14" s="425">
        <v>27256</v>
      </c>
      <c r="CU14" s="427">
        <v>820451</v>
      </c>
      <c r="CV14" s="425">
        <v>27822</v>
      </c>
      <c r="CW14" s="110">
        <v>838077</v>
      </c>
      <c r="CX14" s="446">
        <v>28364</v>
      </c>
      <c r="CY14" s="110">
        <v>854354</v>
      </c>
      <c r="CZ14" s="446">
        <v>28565</v>
      </c>
      <c r="DA14" s="426"/>
      <c r="DB14" s="426"/>
    </row>
    <row r="15" spans="1:109" s="438" customFormat="1" x14ac:dyDescent="0.2">
      <c r="A15" s="407">
        <v>12</v>
      </c>
      <c r="B15" s="419" t="s">
        <v>12</v>
      </c>
      <c r="C15" s="420">
        <v>385</v>
      </c>
      <c r="D15" s="421">
        <v>119</v>
      </c>
      <c r="E15" s="420">
        <v>1093</v>
      </c>
      <c r="F15" s="421">
        <v>193</v>
      </c>
      <c r="G15" s="420">
        <v>1635</v>
      </c>
      <c r="H15" s="421">
        <v>253</v>
      </c>
      <c r="I15" s="420">
        <v>2326</v>
      </c>
      <c r="J15" s="421">
        <v>321</v>
      </c>
      <c r="K15" s="420">
        <v>3245</v>
      </c>
      <c r="L15" s="421">
        <v>371</v>
      </c>
      <c r="M15" s="420">
        <v>4053</v>
      </c>
      <c r="N15" s="421">
        <v>420</v>
      </c>
      <c r="O15" s="420">
        <v>6942</v>
      </c>
      <c r="P15" s="421">
        <v>532</v>
      </c>
      <c r="Q15" s="420">
        <v>7517</v>
      </c>
      <c r="R15" s="421">
        <v>565</v>
      </c>
      <c r="S15" s="420">
        <v>8071</v>
      </c>
      <c r="T15" s="421">
        <v>598</v>
      </c>
      <c r="U15" s="420">
        <v>8562</v>
      </c>
      <c r="V15" s="421">
        <v>640</v>
      </c>
      <c r="W15" s="420">
        <v>9286</v>
      </c>
      <c r="X15" s="421">
        <v>671</v>
      </c>
      <c r="Y15" s="420">
        <v>9570</v>
      </c>
      <c r="Z15" s="421">
        <v>709</v>
      </c>
      <c r="AA15" s="420">
        <v>10095</v>
      </c>
      <c r="AB15" s="421">
        <v>737</v>
      </c>
      <c r="AC15" s="420">
        <v>10580</v>
      </c>
      <c r="AD15" s="421">
        <v>772</v>
      </c>
      <c r="AE15" s="420">
        <v>11119</v>
      </c>
      <c r="AF15" s="421">
        <v>825</v>
      </c>
      <c r="AG15" s="420">
        <v>11602</v>
      </c>
      <c r="AH15" s="421">
        <v>874</v>
      </c>
      <c r="AI15" s="420">
        <v>12293</v>
      </c>
      <c r="AJ15" s="421">
        <v>919</v>
      </c>
      <c r="AK15" s="420">
        <v>12843</v>
      </c>
      <c r="AL15" s="421">
        <v>966</v>
      </c>
      <c r="AM15" s="420">
        <v>13362</v>
      </c>
      <c r="AN15" s="421">
        <v>1016</v>
      </c>
      <c r="AO15" s="420">
        <v>13933</v>
      </c>
      <c r="AP15" s="421">
        <v>1063</v>
      </c>
      <c r="AQ15" s="420">
        <v>14576</v>
      </c>
      <c r="AR15" s="421">
        <v>1105</v>
      </c>
      <c r="AS15" s="420">
        <v>14986</v>
      </c>
      <c r="AT15" s="422">
        <v>1142</v>
      </c>
      <c r="AU15" s="420">
        <v>15783</v>
      </c>
      <c r="AV15" s="422">
        <v>1187</v>
      </c>
      <c r="AW15" s="423">
        <v>16327</v>
      </c>
      <c r="AX15" s="424">
        <v>1226</v>
      </c>
      <c r="AY15" s="420">
        <v>17017</v>
      </c>
      <c r="AZ15" s="421">
        <v>1264</v>
      </c>
      <c r="BA15" s="420">
        <v>17594</v>
      </c>
      <c r="BB15" s="422">
        <v>1314</v>
      </c>
      <c r="BC15" s="420">
        <v>18229</v>
      </c>
      <c r="BD15" s="422">
        <v>1358</v>
      </c>
      <c r="BE15" s="423">
        <v>18863</v>
      </c>
      <c r="BF15" s="424">
        <v>1399</v>
      </c>
      <c r="BG15" s="420">
        <v>19556</v>
      </c>
      <c r="BH15" s="421">
        <v>1415</v>
      </c>
      <c r="BI15" s="420">
        <v>20226</v>
      </c>
      <c r="BJ15" s="422">
        <v>1503</v>
      </c>
      <c r="BK15" s="420">
        <v>20891</v>
      </c>
      <c r="BL15" s="422">
        <v>1544</v>
      </c>
      <c r="BM15" s="423">
        <v>21603</v>
      </c>
      <c r="BN15" s="424">
        <v>1594</v>
      </c>
      <c r="BO15" s="420">
        <v>22250</v>
      </c>
      <c r="BP15" s="421">
        <v>1654</v>
      </c>
      <c r="BQ15" s="420">
        <v>22971</v>
      </c>
      <c r="BR15" s="422">
        <v>1709</v>
      </c>
      <c r="BS15" s="420">
        <v>23655</v>
      </c>
      <c r="BT15" s="425">
        <v>1765</v>
      </c>
      <c r="BU15" s="423">
        <v>24433</v>
      </c>
      <c r="BV15" s="424">
        <v>1835</v>
      </c>
      <c r="BW15" s="420">
        <v>25238</v>
      </c>
      <c r="BX15" s="421">
        <v>1896</v>
      </c>
      <c r="BY15" s="420">
        <v>26031</v>
      </c>
      <c r="BZ15" s="422">
        <v>1978</v>
      </c>
      <c r="CA15" s="420">
        <v>26681</v>
      </c>
      <c r="CB15" s="425">
        <v>2054</v>
      </c>
      <c r="CC15" s="427">
        <v>27604</v>
      </c>
      <c r="CD15" s="425">
        <v>2144</v>
      </c>
      <c r="CE15" s="427">
        <v>28332</v>
      </c>
      <c r="CF15" s="425">
        <v>2203</v>
      </c>
      <c r="CG15" s="427">
        <v>29544</v>
      </c>
      <c r="CH15" s="425">
        <v>2261</v>
      </c>
      <c r="CI15" s="427">
        <v>30443</v>
      </c>
      <c r="CJ15" s="425">
        <v>2330</v>
      </c>
      <c r="CK15" s="427">
        <v>31334</v>
      </c>
      <c r="CL15" s="425">
        <v>2396</v>
      </c>
      <c r="CM15" s="427">
        <v>32068</v>
      </c>
      <c r="CN15" s="425">
        <v>2414</v>
      </c>
      <c r="CO15" s="427">
        <v>32973</v>
      </c>
      <c r="CP15" s="425">
        <v>2476</v>
      </c>
      <c r="CQ15" s="427">
        <v>33973</v>
      </c>
      <c r="CR15" s="425">
        <v>2562</v>
      </c>
      <c r="CS15" s="427">
        <v>34961</v>
      </c>
      <c r="CT15" s="425">
        <v>2664</v>
      </c>
      <c r="CU15" s="427">
        <v>36023</v>
      </c>
      <c r="CV15" s="425">
        <v>2736</v>
      </c>
      <c r="CW15" s="110">
        <v>37027</v>
      </c>
      <c r="CX15" s="446">
        <v>2798</v>
      </c>
      <c r="CY15" s="110">
        <v>38057</v>
      </c>
      <c r="CZ15" s="446">
        <v>2861</v>
      </c>
      <c r="DA15" s="426"/>
      <c r="DB15" s="426"/>
    </row>
    <row r="16" spans="1:109" s="438" customFormat="1" x14ac:dyDescent="0.2">
      <c r="A16" s="407">
        <v>13</v>
      </c>
      <c r="B16" s="419" t="s">
        <v>13</v>
      </c>
      <c r="C16" s="420">
        <v>252</v>
      </c>
      <c r="D16" s="421">
        <v>18</v>
      </c>
      <c r="E16" s="420">
        <v>429</v>
      </c>
      <c r="F16" s="421">
        <v>38</v>
      </c>
      <c r="G16" s="420">
        <v>535</v>
      </c>
      <c r="H16" s="421">
        <v>58</v>
      </c>
      <c r="I16" s="420">
        <v>727</v>
      </c>
      <c r="J16" s="421">
        <v>72</v>
      </c>
      <c r="K16" s="420">
        <v>895</v>
      </c>
      <c r="L16" s="421">
        <v>79</v>
      </c>
      <c r="M16" s="420">
        <v>1066</v>
      </c>
      <c r="N16" s="421">
        <v>91</v>
      </c>
      <c r="O16" s="420">
        <v>1388</v>
      </c>
      <c r="P16" s="421">
        <v>129</v>
      </c>
      <c r="Q16" s="420">
        <v>1458</v>
      </c>
      <c r="R16" s="421">
        <v>142</v>
      </c>
      <c r="S16" s="420">
        <v>1564</v>
      </c>
      <c r="T16" s="421">
        <v>150</v>
      </c>
      <c r="U16" s="420">
        <v>1642</v>
      </c>
      <c r="V16" s="421">
        <v>162</v>
      </c>
      <c r="W16" s="420">
        <v>1727</v>
      </c>
      <c r="X16" s="421">
        <v>177</v>
      </c>
      <c r="Y16" s="420">
        <v>1781</v>
      </c>
      <c r="Z16" s="421">
        <v>182</v>
      </c>
      <c r="AA16" s="420">
        <v>1865</v>
      </c>
      <c r="AB16" s="421">
        <v>194</v>
      </c>
      <c r="AC16" s="420">
        <v>1946</v>
      </c>
      <c r="AD16" s="421">
        <v>207</v>
      </c>
      <c r="AE16" s="420">
        <v>2030</v>
      </c>
      <c r="AF16" s="421">
        <v>217</v>
      </c>
      <c r="AG16" s="420">
        <v>2119</v>
      </c>
      <c r="AH16" s="421">
        <v>225</v>
      </c>
      <c r="AI16" s="420">
        <v>2232</v>
      </c>
      <c r="AJ16" s="421">
        <v>237</v>
      </c>
      <c r="AK16" s="420">
        <v>2331</v>
      </c>
      <c r="AL16" s="421">
        <v>249</v>
      </c>
      <c r="AM16" s="420">
        <v>2420</v>
      </c>
      <c r="AN16" s="421">
        <v>262</v>
      </c>
      <c r="AO16" s="420">
        <v>2530</v>
      </c>
      <c r="AP16" s="421">
        <v>276</v>
      </c>
      <c r="AQ16" s="420">
        <v>2641</v>
      </c>
      <c r="AR16" s="421">
        <v>282</v>
      </c>
      <c r="AS16" s="420">
        <v>2716</v>
      </c>
      <c r="AT16" s="422">
        <v>290</v>
      </c>
      <c r="AU16" s="420">
        <v>2833</v>
      </c>
      <c r="AV16" s="422">
        <v>297</v>
      </c>
      <c r="AW16" s="423">
        <v>2945</v>
      </c>
      <c r="AX16" s="424">
        <v>307</v>
      </c>
      <c r="AY16" s="420">
        <v>3058</v>
      </c>
      <c r="AZ16" s="421">
        <v>315</v>
      </c>
      <c r="BA16" s="420">
        <v>3144</v>
      </c>
      <c r="BB16" s="422">
        <v>331</v>
      </c>
      <c r="BC16" s="420">
        <v>3226</v>
      </c>
      <c r="BD16" s="422">
        <v>343</v>
      </c>
      <c r="BE16" s="423">
        <v>3341</v>
      </c>
      <c r="BF16" s="424">
        <v>351</v>
      </c>
      <c r="BG16" s="420">
        <v>3463</v>
      </c>
      <c r="BH16" s="421">
        <v>367</v>
      </c>
      <c r="BI16" s="420">
        <v>3541</v>
      </c>
      <c r="BJ16" s="422">
        <v>391</v>
      </c>
      <c r="BK16" s="420">
        <v>3631</v>
      </c>
      <c r="BL16" s="422">
        <v>414</v>
      </c>
      <c r="BM16" s="423">
        <v>3729</v>
      </c>
      <c r="BN16" s="424">
        <v>430</v>
      </c>
      <c r="BO16" s="420">
        <v>3816</v>
      </c>
      <c r="BP16" s="421">
        <v>455</v>
      </c>
      <c r="BQ16" s="420">
        <v>3910</v>
      </c>
      <c r="BR16" s="422">
        <v>478</v>
      </c>
      <c r="BS16" s="420">
        <v>3999</v>
      </c>
      <c r="BT16" s="425">
        <v>501</v>
      </c>
      <c r="BU16" s="423">
        <v>4103</v>
      </c>
      <c r="BV16" s="424">
        <v>517</v>
      </c>
      <c r="BW16" s="420">
        <v>4185</v>
      </c>
      <c r="BX16" s="421">
        <v>545</v>
      </c>
      <c r="BY16" s="420">
        <v>4287</v>
      </c>
      <c r="BZ16" s="422">
        <v>564</v>
      </c>
      <c r="CA16" s="420">
        <v>4374</v>
      </c>
      <c r="CB16" s="425">
        <v>578</v>
      </c>
      <c r="CC16" s="427">
        <v>4479</v>
      </c>
      <c r="CD16" s="425">
        <v>600</v>
      </c>
      <c r="CE16" s="427">
        <v>4561</v>
      </c>
      <c r="CF16" s="425">
        <v>622</v>
      </c>
      <c r="CG16" s="427">
        <v>4872</v>
      </c>
      <c r="CH16" s="425">
        <v>647</v>
      </c>
      <c r="CI16" s="427">
        <v>4965</v>
      </c>
      <c r="CJ16" s="425">
        <v>658</v>
      </c>
      <c r="CK16" s="427">
        <v>5105</v>
      </c>
      <c r="CL16" s="425">
        <v>683</v>
      </c>
      <c r="CM16" s="427">
        <v>4970</v>
      </c>
      <c r="CN16" s="425">
        <v>703</v>
      </c>
      <c r="CO16" s="427">
        <v>5055</v>
      </c>
      <c r="CP16" s="425">
        <v>717</v>
      </c>
      <c r="CQ16" s="427">
        <v>5138</v>
      </c>
      <c r="CR16" s="425">
        <v>728</v>
      </c>
      <c r="CS16" s="427">
        <v>5243</v>
      </c>
      <c r="CT16" s="425">
        <v>752</v>
      </c>
      <c r="CU16" s="427">
        <v>5349</v>
      </c>
      <c r="CV16" s="425">
        <v>764</v>
      </c>
      <c r="CW16" s="110">
        <v>5454</v>
      </c>
      <c r="CX16" s="446">
        <v>779</v>
      </c>
      <c r="CY16" s="110">
        <v>5539</v>
      </c>
      <c r="CZ16" s="446">
        <v>801</v>
      </c>
      <c r="DA16" s="426"/>
      <c r="DB16" s="426"/>
    </row>
    <row r="17" spans="1:106" s="438" customFormat="1" x14ac:dyDescent="0.2">
      <c r="A17" s="407">
        <v>14</v>
      </c>
      <c r="B17" s="419" t="s">
        <v>14</v>
      </c>
      <c r="C17" s="420">
        <v>558</v>
      </c>
      <c r="D17" s="421">
        <v>63</v>
      </c>
      <c r="E17" s="420">
        <v>1100</v>
      </c>
      <c r="F17" s="421">
        <v>120</v>
      </c>
      <c r="G17" s="420">
        <v>1495</v>
      </c>
      <c r="H17" s="421">
        <v>168</v>
      </c>
      <c r="I17" s="420">
        <v>2047</v>
      </c>
      <c r="J17" s="421">
        <v>238</v>
      </c>
      <c r="K17" s="420">
        <v>2464</v>
      </c>
      <c r="L17" s="421">
        <v>279</v>
      </c>
      <c r="M17" s="420">
        <v>2961</v>
      </c>
      <c r="N17" s="421">
        <v>305</v>
      </c>
      <c r="O17" s="420">
        <v>3987</v>
      </c>
      <c r="P17" s="421">
        <v>410</v>
      </c>
      <c r="Q17" s="420">
        <v>4223</v>
      </c>
      <c r="R17" s="421">
        <v>440</v>
      </c>
      <c r="S17" s="420">
        <v>4512</v>
      </c>
      <c r="T17" s="421">
        <v>460</v>
      </c>
      <c r="U17" s="420">
        <v>4782</v>
      </c>
      <c r="V17" s="421">
        <v>498</v>
      </c>
      <c r="W17" s="420">
        <v>5143</v>
      </c>
      <c r="X17" s="421">
        <v>522</v>
      </c>
      <c r="Y17" s="420">
        <v>5331</v>
      </c>
      <c r="Z17" s="421">
        <v>556</v>
      </c>
      <c r="AA17" s="420">
        <v>5601</v>
      </c>
      <c r="AB17" s="421">
        <v>585</v>
      </c>
      <c r="AC17" s="420">
        <v>5818</v>
      </c>
      <c r="AD17" s="421">
        <v>615</v>
      </c>
      <c r="AE17" s="420">
        <v>6058</v>
      </c>
      <c r="AF17" s="421">
        <v>657</v>
      </c>
      <c r="AG17" s="420">
        <v>6286</v>
      </c>
      <c r="AH17" s="421">
        <v>683</v>
      </c>
      <c r="AI17" s="420">
        <v>6620</v>
      </c>
      <c r="AJ17" s="421">
        <v>718</v>
      </c>
      <c r="AK17" s="420">
        <v>6872</v>
      </c>
      <c r="AL17" s="421">
        <v>759</v>
      </c>
      <c r="AM17" s="420">
        <v>7146</v>
      </c>
      <c r="AN17" s="421">
        <v>793</v>
      </c>
      <c r="AO17" s="420">
        <v>7449</v>
      </c>
      <c r="AP17" s="421">
        <v>828</v>
      </c>
      <c r="AQ17" s="420">
        <v>7726</v>
      </c>
      <c r="AR17" s="421">
        <v>845</v>
      </c>
      <c r="AS17" s="420">
        <v>7906</v>
      </c>
      <c r="AT17" s="422">
        <v>878</v>
      </c>
      <c r="AU17" s="420">
        <v>8216</v>
      </c>
      <c r="AV17" s="422">
        <v>899</v>
      </c>
      <c r="AW17" s="423">
        <v>8480</v>
      </c>
      <c r="AX17" s="424">
        <v>927</v>
      </c>
      <c r="AY17" s="420">
        <v>8754</v>
      </c>
      <c r="AZ17" s="421">
        <v>952</v>
      </c>
      <c r="BA17" s="420">
        <v>8984</v>
      </c>
      <c r="BB17" s="422">
        <v>979</v>
      </c>
      <c r="BC17" s="420">
        <v>9231</v>
      </c>
      <c r="BD17" s="422">
        <v>1015</v>
      </c>
      <c r="BE17" s="423">
        <v>9482</v>
      </c>
      <c r="BF17" s="424">
        <v>1041</v>
      </c>
      <c r="BG17" s="420">
        <v>9759</v>
      </c>
      <c r="BH17" s="421">
        <v>1068</v>
      </c>
      <c r="BI17" s="420">
        <v>10020</v>
      </c>
      <c r="BJ17" s="422">
        <v>1117</v>
      </c>
      <c r="BK17" s="420">
        <v>10281</v>
      </c>
      <c r="BL17" s="422">
        <v>1157</v>
      </c>
      <c r="BM17" s="423">
        <v>10546</v>
      </c>
      <c r="BN17" s="424">
        <v>1187</v>
      </c>
      <c r="BO17" s="420">
        <v>10829</v>
      </c>
      <c r="BP17" s="421">
        <v>1234</v>
      </c>
      <c r="BQ17" s="420">
        <v>11108</v>
      </c>
      <c r="BR17" s="422">
        <v>1270</v>
      </c>
      <c r="BS17" s="420">
        <v>11405</v>
      </c>
      <c r="BT17" s="425">
        <v>1305</v>
      </c>
      <c r="BU17" s="423">
        <v>11677</v>
      </c>
      <c r="BV17" s="424">
        <v>1337</v>
      </c>
      <c r="BW17" s="420">
        <v>11937</v>
      </c>
      <c r="BX17" s="421">
        <v>1369</v>
      </c>
      <c r="BY17" s="420">
        <v>12184</v>
      </c>
      <c r="BZ17" s="422">
        <v>1408</v>
      </c>
      <c r="CA17" s="420">
        <v>12390</v>
      </c>
      <c r="CB17" s="425">
        <v>1450</v>
      </c>
      <c r="CC17" s="427">
        <v>12665</v>
      </c>
      <c r="CD17" s="425">
        <v>1488</v>
      </c>
      <c r="CE17" s="427">
        <v>12889</v>
      </c>
      <c r="CF17" s="425">
        <v>1512</v>
      </c>
      <c r="CG17" s="427">
        <v>13442</v>
      </c>
      <c r="CH17" s="425">
        <v>1544</v>
      </c>
      <c r="CI17" s="427">
        <v>13699</v>
      </c>
      <c r="CJ17" s="425">
        <v>1580</v>
      </c>
      <c r="CK17" s="427">
        <v>13904</v>
      </c>
      <c r="CL17" s="425">
        <v>1610</v>
      </c>
      <c r="CM17" s="427">
        <v>13812</v>
      </c>
      <c r="CN17" s="425">
        <v>1596</v>
      </c>
      <c r="CO17" s="427">
        <v>14049</v>
      </c>
      <c r="CP17" s="425">
        <v>1624</v>
      </c>
      <c r="CQ17" s="427">
        <v>14316</v>
      </c>
      <c r="CR17" s="425">
        <v>1663</v>
      </c>
      <c r="CS17" s="427">
        <v>14594</v>
      </c>
      <c r="CT17" s="425">
        <v>1693</v>
      </c>
      <c r="CU17" s="427">
        <v>14864</v>
      </c>
      <c r="CV17" s="425">
        <v>1726</v>
      </c>
      <c r="CW17" s="110">
        <v>15128</v>
      </c>
      <c r="CX17" s="446">
        <v>1744</v>
      </c>
      <c r="CY17" s="110">
        <v>15376</v>
      </c>
      <c r="CZ17" s="446">
        <v>1778</v>
      </c>
      <c r="DA17" s="426"/>
      <c r="DB17" s="426"/>
    </row>
    <row r="18" spans="1:106" s="438" customFormat="1" x14ac:dyDescent="0.2">
      <c r="A18" s="407">
        <v>15</v>
      </c>
      <c r="B18" s="419" t="s">
        <v>15</v>
      </c>
      <c r="C18" s="420">
        <v>1201</v>
      </c>
      <c r="D18" s="421">
        <v>73</v>
      </c>
      <c r="E18" s="420">
        <v>2193</v>
      </c>
      <c r="F18" s="421">
        <v>148</v>
      </c>
      <c r="G18" s="420">
        <v>3119</v>
      </c>
      <c r="H18" s="421">
        <v>238</v>
      </c>
      <c r="I18" s="420">
        <v>4308</v>
      </c>
      <c r="J18" s="421">
        <v>359</v>
      </c>
      <c r="K18" s="420">
        <v>5596</v>
      </c>
      <c r="L18" s="421">
        <v>490</v>
      </c>
      <c r="M18" s="420">
        <v>6828</v>
      </c>
      <c r="N18" s="421">
        <v>599</v>
      </c>
      <c r="O18" s="420">
        <v>9781</v>
      </c>
      <c r="P18" s="421">
        <v>764</v>
      </c>
      <c r="Q18" s="420">
        <v>10416</v>
      </c>
      <c r="R18" s="421">
        <v>821</v>
      </c>
      <c r="S18" s="420">
        <v>11248</v>
      </c>
      <c r="T18" s="421">
        <v>890</v>
      </c>
      <c r="U18" s="420">
        <v>11939</v>
      </c>
      <c r="V18" s="421">
        <v>962</v>
      </c>
      <c r="W18" s="420">
        <v>12828</v>
      </c>
      <c r="X18" s="421">
        <v>1021</v>
      </c>
      <c r="Y18" s="420">
        <v>13253</v>
      </c>
      <c r="Z18" s="421">
        <v>1077</v>
      </c>
      <c r="AA18" s="420">
        <v>13953</v>
      </c>
      <c r="AB18" s="421">
        <v>1152</v>
      </c>
      <c r="AC18" s="420">
        <v>14560</v>
      </c>
      <c r="AD18" s="421">
        <v>1224</v>
      </c>
      <c r="AE18" s="420">
        <v>15066</v>
      </c>
      <c r="AF18" s="421">
        <v>1290</v>
      </c>
      <c r="AG18" s="420">
        <v>15639</v>
      </c>
      <c r="AH18" s="421">
        <v>1330</v>
      </c>
      <c r="AI18" s="420">
        <v>16392</v>
      </c>
      <c r="AJ18" s="421">
        <v>1403</v>
      </c>
      <c r="AK18" s="420">
        <v>17002</v>
      </c>
      <c r="AL18" s="421">
        <v>1472</v>
      </c>
      <c r="AM18" s="420">
        <v>17562</v>
      </c>
      <c r="AN18" s="421">
        <v>1549</v>
      </c>
      <c r="AO18" s="420">
        <v>18162</v>
      </c>
      <c r="AP18" s="421">
        <v>1609</v>
      </c>
      <c r="AQ18" s="420">
        <v>18738</v>
      </c>
      <c r="AR18" s="421">
        <v>1674</v>
      </c>
      <c r="AS18" s="420">
        <v>19153</v>
      </c>
      <c r="AT18" s="422">
        <v>1729</v>
      </c>
      <c r="AU18" s="420">
        <v>19887</v>
      </c>
      <c r="AV18" s="422">
        <v>1793</v>
      </c>
      <c r="AW18" s="423">
        <v>20484</v>
      </c>
      <c r="AX18" s="424">
        <v>1843</v>
      </c>
      <c r="AY18" s="420">
        <v>21129</v>
      </c>
      <c r="AZ18" s="421">
        <v>1897</v>
      </c>
      <c r="BA18" s="420">
        <v>21685</v>
      </c>
      <c r="BB18" s="422">
        <v>1965</v>
      </c>
      <c r="BC18" s="420">
        <v>22261</v>
      </c>
      <c r="BD18" s="422">
        <v>2027</v>
      </c>
      <c r="BE18" s="423">
        <v>22852</v>
      </c>
      <c r="BF18" s="424">
        <v>2076</v>
      </c>
      <c r="BG18" s="420">
        <v>23443</v>
      </c>
      <c r="BH18" s="421">
        <v>2128</v>
      </c>
      <c r="BI18" s="420">
        <v>24033</v>
      </c>
      <c r="BJ18" s="422">
        <v>2253</v>
      </c>
      <c r="BK18" s="420">
        <v>24582</v>
      </c>
      <c r="BL18" s="422">
        <v>2330</v>
      </c>
      <c r="BM18" s="423">
        <v>25247</v>
      </c>
      <c r="BN18" s="424">
        <v>2396</v>
      </c>
      <c r="BO18" s="420">
        <v>25805</v>
      </c>
      <c r="BP18" s="421">
        <v>2473</v>
      </c>
      <c r="BQ18" s="420">
        <v>26501</v>
      </c>
      <c r="BR18" s="422">
        <v>2553</v>
      </c>
      <c r="BS18" s="420">
        <v>27132</v>
      </c>
      <c r="BT18" s="425">
        <v>2653</v>
      </c>
      <c r="BU18" s="423">
        <v>27774</v>
      </c>
      <c r="BV18" s="424">
        <v>2726</v>
      </c>
      <c r="BW18" s="420">
        <v>28480</v>
      </c>
      <c r="BX18" s="421">
        <v>2789</v>
      </c>
      <c r="BY18" s="420">
        <v>29222</v>
      </c>
      <c r="BZ18" s="422">
        <v>2874</v>
      </c>
      <c r="CA18" s="420">
        <v>29754</v>
      </c>
      <c r="CB18" s="425">
        <v>2953</v>
      </c>
      <c r="CC18" s="427">
        <v>30465</v>
      </c>
      <c r="CD18" s="425">
        <v>3029</v>
      </c>
      <c r="CE18" s="427">
        <v>31226</v>
      </c>
      <c r="CF18" s="425">
        <v>3108</v>
      </c>
      <c r="CG18" s="427">
        <v>32320</v>
      </c>
      <c r="CH18" s="425">
        <v>3194</v>
      </c>
      <c r="CI18" s="427">
        <v>33050</v>
      </c>
      <c r="CJ18" s="425">
        <v>3258</v>
      </c>
      <c r="CK18" s="427">
        <v>33703</v>
      </c>
      <c r="CL18" s="425">
        <v>3327</v>
      </c>
      <c r="CM18" s="427">
        <v>34231</v>
      </c>
      <c r="CN18" s="425">
        <v>3334</v>
      </c>
      <c r="CO18" s="427">
        <v>34947</v>
      </c>
      <c r="CP18" s="425">
        <v>3428</v>
      </c>
      <c r="CQ18" s="427">
        <v>35670</v>
      </c>
      <c r="CR18" s="425">
        <v>3519</v>
      </c>
      <c r="CS18" s="427">
        <v>36459</v>
      </c>
      <c r="CT18" s="425">
        <v>3600</v>
      </c>
      <c r="CU18" s="427">
        <v>37244</v>
      </c>
      <c r="CV18" s="425">
        <v>3680</v>
      </c>
      <c r="CW18" s="110">
        <v>38064</v>
      </c>
      <c r="CX18" s="446">
        <v>3755</v>
      </c>
      <c r="CY18" s="110">
        <v>38782</v>
      </c>
      <c r="CZ18" s="446">
        <v>3829</v>
      </c>
      <c r="DA18" s="426"/>
      <c r="DB18" s="426"/>
    </row>
    <row r="19" spans="1:106" s="438" customFormat="1" x14ac:dyDescent="0.2">
      <c r="A19" s="407">
        <v>16</v>
      </c>
      <c r="B19" s="419" t="s">
        <v>16</v>
      </c>
      <c r="C19" s="420">
        <v>783</v>
      </c>
      <c r="D19" s="421">
        <v>150</v>
      </c>
      <c r="E19" s="420">
        <v>1575</v>
      </c>
      <c r="F19" s="421">
        <v>285</v>
      </c>
      <c r="G19" s="420">
        <v>2403</v>
      </c>
      <c r="H19" s="421">
        <v>416</v>
      </c>
      <c r="I19" s="420">
        <v>3206</v>
      </c>
      <c r="J19" s="421">
        <v>515</v>
      </c>
      <c r="K19" s="420">
        <v>3930</v>
      </c>
      <c r="L19" s="421">
        <v>610</v>
      </c>
      <c r="M19" s="420">
        <v>4887</v>
      </c>
      <c r="N19" s="421">
        <v>715</v>
      </c>
      <c r="O19" s="420">
        <v>6622</v>
      </c>
      <c r="P19" s="421">
        <v>895</v>
      </c>
      <c r="Q19" s="420">
        <v>7055</v>
      </c>
      <c r="R19" s="421">
        <v>953</v>
      </c>
      <c r="S19" s="420">
        <v>7519</v>
      </c>
      <c r="T19" s="421">
        <v>1005</v>
      </c>
      <c r="U19" s="420">
        <v>7929</v>
      </c>
      <c r="V19" s="421">
        <v>1080</v>
      </c>
      <c r="W19" s="420">
        <v>8441</v>
      </c>
      <c r="X19" s="421">
        <v>1135</v>
      </c>
      <c r="Y19" s="420">
        <v>8654</v>
      </c>
      <c r="Z19" s="421">
        <v>1210</v>
      </c>
      <c r="AA19" s="420">
        <v>9009</v>
      </c>
      <c r="AB19" s="421">
        <v>1292</v>
      </c>
      <c r="AC19" s="420">
        <v>9328</v>
      </c>
      <c r="AD19" s="421">
        <v>1352</v>
      </c>
      <c r="AE19" s="420">
        <v>9675</v>
      </c>
      <c r="AF19" s="421">
        <v>1430</v>
      </c>
      <c r="AG19" s="420">
        <v>10058</v>
      </c>
      <c r="AH19" s="421">
        <v>1495</v>
      </c>
      <c r="AI19" s="420">
        <v>10461</v>
      </c>
      <c r="AJ19" s="421">
        <v>1558</v>
      </c>
      <c r="AK19" s="420">
        <v>10837</v>
      </c>
      <c r="AL19" s="421">
        <v>1642</v>
      </c>
      <c r="AM19" s="420">
        <v>11236</v>
      </c>
      <c r="AN19" s="421">
        <v>1710</v>
      </c>
      <c r="AO19" s="420">
        <v>11599</v>
      </c>
      <c r="AP19" s="421">
        <v>1782</v>
      </c>
      <c r="AQ19" s="420">
        <v>11990</v>
      </c>
      <c r="AR19" s="421">
        <v>1847</v>
      </c>
      <c r="AS19" s="420">
        <v>12230</v>
      </c>
      <c r="AT19" s="422">
        <v>1908</v>
      </c>
      <c r="AU19" s="420">
        <v>12670</v>
      </c>
      <c r="AV19" s="422">
        <v>1961</v>
      </c>
      <c r="AW19" s="423">
        <v>13010</v>
      </c>
      <c r="AX19" s="424">
        <v>2019</v>
      </c>
      <c r="AY19" s="420">
        <v>13337</v>
      </c>
      <c r="AZ19" s="421">
        <v>2098</v>
      </c>
      <c r="BA19" s="420">
        <v>13603</v>
      </c>
      <c r="BB19" s="422">
        <v>2150</v>
      </c>
      <c r="BC19" s="420">
        <v>13926</v>
      </c>
      <c r="BD19" s="422">
        <v>2202</v>
      </c>
      <c r="BE19" s="423">
        <v>14222</v>
      </c>
      <c r="BF19" s="424">
        <v>2277</v>
      </c>
      <c r="BG19" s="420">
        <v>14581</v>
      </c>
      <c r="BH19" s="421">
        <v>2331</v>
      </c>
      <c r="BI19" s="420">
        <v>14906</v>
      </c>
      <c r="BJ19" s="422">
        <v>2439</v>
      </c>
      <c r="BK19" s="420">
        <v>15237</v>
      </c>
      <c r="BL19" s="422">
        <v>2510</v>
      </c>
      <c r="BM19" s="423">
        <v>15578</v>
      </c>
      <c r="BN19" s="424">
        <v>2575</v>
      </c>
      <c r="BO19" s="420">
        <v>15918</v>
      </c>
      <c r="BP19" s="421">
        <v>2649</v>
      </c>
      <c r="BQ19" s="420">
        <v>16233</v>
      </c>
      <c r="BR19" s="422">
        <v>2727</v>
      </c>
      <c r="BS19" s="420">
        <v>16520</v>
      </c>
      <c r="BT19" s="425">
        <v>2805</v>
      </c>
      <c r="BU19" s="423">
        <v>16850</v>
      </c>
      <c r="BV19" s="424">
        <v>2870</v>
      </c>
      <c r="BW19" s="420">
        <v>17144</v>
      </c>
      <c r="BX19" s="421">
        <v>2948</v>
      </c>
      <c r="BY19" s="420">
        <v>17472</v>
      </c>
      <c r="BZ19" s="422">
        <v>3039</v>
      </c>
      <c r="CA19" s="420">
        <v>17714</v>
      </c>
      <c r="CB19" s="425">
        <v>3113</v>
      </c>
      <c r="CC19" s="427">
        <v>18067</v>
      </c>
      <c r="CD19" s="425">
        <v>3175</v>
      </c>
      <c r="CE19" s="427">
        <v>18359</v>
      </c>
      <c r="CF19" s="425">
        <v>3259</v>
      </c>
      <c r="CG19" s="427">
        <v>19012</v>
      </c>
      <c r="CH19" s="425">
        <v>3326</v>
      </c>
      <c r="CI19" s="427">
        <v>19340</v>
      </c>
      <c r="CJ19" s="425">
        <v>3396</v>
      </c>
      <c r="CK19" s="427">
        <v>19629</v>
      </c>
      <c r="CL19" s="425">
        <v>3473</v>
      </c>
      <c r="CM19" s="427">
        <v>19722</v>
      </c>
      <c r="CN19" s="425">
        <v>3483</v>
      </c>
      <c r="CO19" s="427">
        <v>20018</v>
      </c>
      <c r="CP19" s="425">
        <v>3559</v>
      </c>
      <c r="CQ19" s="427">
        <v>20366</v>
      </c>
      <c r="CR19" s="425">
        <v>3630</v>
      </c>
      <c r="CS19" s="427">
        <v>20703</v>
      </c>
      <c r="CT19" s="425">
        <v>3690</v>
      </c>
      <c r="CU19" s="427">
        <v>21056</v>
      </c>
      <c r="CV19" s="425">
        <v>3768</v>
      </c>
      <c r="CW19" s="110">
        <v>21426</v>
      </c>
      <c r="CX19" s="446">
        <v>3835</v>
      </c>
      <c r="CY19" s="110">
        <v>21713</v>
      </c>
      <c r="CZ19" s="446">
        <v>3902</v>
      </c>
      <c r="DA19" s="426"/>
      <c r="DB19" s="426"/>
    </row>
    <row r="20" spans="1:106" s="438" customFormat="1" x14ac:dyDescent="0.2">
      <c r="A20" s="407">
        <v>17</v>
      </c>
      <c r="B20" s="419" t="s">
        <v>17</v>
      </c>
      <c r="C20" s="420">
        <v>642</v>
      </c>
      <c r="D20" s="421">
        <v>120</v>
      </c>
      <c r="E20" s="420">
        <v>1241</v>
      </c>
      <c r="F20" s="421">
        <v>229</v>
      </c>
      <c r="G20" s="420">
        <v>1812</v>
      </c>
      <c r="H20" s="421">
        <v>354</v>
      </c>
      <c r="I20" s="420">
        <v>2456</v>
      </c>
      <c r="J20" s="421">
        <v>457</v>
      </c>
      <c r="K20" s="420">
        <v>3099</v>
      </c>
      <c r="L20" s="421">
        <v>567</v>
      </c>
      <c r="M20" s="420">
        <v>3874</v>
      </c>
      <c r="N20" s="421">
        <v>664</v>
      </c>
      <c r="O20" s="420">
        <v>5246</v>
      </c>
      <c r="P20" s="421">
        <v>853</v>
      </c>
      <c r="Q20" s="420">
        <v>5592</v>
      </c>
      <c r="R20" s="421">
        <v>914</v>
      </c>
      <c r="S20" s="420">
        <v>5968</v>
      </c>
      <c r="T20" s="421">
        <v>980</v>
      </c>
      <c r="U20" s="420">
        <v>6367</v>
      </c>
      <c r="V20" s="421">
        <v>1050</v>
      </c>
      <c r="W20" s="420">
        <v>6935</v>
      </c>
      <c r="X20" s="421">
        <v>1122</v>
      </c>
      <c r="Y20" s="420">
        <v>7214</v>
      </c>
      <c r="Z20" s="421">
        <v>1209</v>
      </c>
      <c r="AA20" s="420">
        <v>7630</v>
      </c>
      <c r="AB20" s="421">
        <v>1277</v>
      </c>
      <c r="AC20" s="420">
        <v>8046</v>
      </c>
      <c r="AD20" s="421">
        <v>1337</v>
      </c>
      <c r="AE20" s="420">
        <v>8437</v>
      </c>
      <c r="AF20" s="421">
        <v>1433</v>
      </c>
      <c r="AG20" s="420">
        <v>8893</v>
      </c>
      <c r="AH20" s="421">
        <v>1491</v>
      </c>
      <c r="AI20" s="420">
        <v>9356</v>
      </c>
      <c r="AJ20" s="421">
        <v>1574</v>
      </c>
      <c r="AK20" s="420">
        <v>9793</v>
      </c>
      <c r="AL20" s="421">
        <v>1662</v>
      </c>
      <c r="AM20" s="420">
        <v>10213</v>
      </c>
      <c r="AN20" s="421">
        <v>1751</v>
      </c>
      <c r="AO20" s="420">
        <v>10617</v>
      </c>
      <c r="AP20" s="421">
        <v>1832</v>
      </c>
      <c r="AQ20" s="420">
        <v>11075</v>
      </c>
      <c r="AR20" s="421">
        <v>1906</v>
      </c>
      <c r="AS20" s="420">
        <v>11368</v>
      </c>
      <c r="AT20" s="422">
        <v>1971</v>
      </c>
      <c r="AU20" s="420">
        <v>11968</v>
      </c>
      <c r="AV20" s="422">
        <v>2023</v>
      </c>
      <c r="AW20" s="423">
        <v>12415</v>
      </c>
      <c r="AX20" s="424">
        <v>2083</v>
      </c>
      <c r="AY20" s="420">
        <v>12873</v>
      </c>
      <c r="AZ20" s="421">
        <v>2164</v>
      </c>
      <c r="BA20" s="420">
        <v>13304</v>
      </c>
      <c r="BB20" s="422">
        <v>2231</v>
      </c>
      <c r="BC20" s="420">
        <v>13743</v>
      </c>
      <c r="BD20" s="422">
        <v>2298</v>
      </c>
      <c r="BE20" s="423">
        <v>14217</v>
      </c>
      <c r="BF20" s="424">
        <v>2383</v>
      </c>
      <c r="BG20" s="420">
        <v>14728</v>
      </c>
      <c r="BH20" s="421">
        <v>2478</v>
      </c>
      <c r="BI20" s="420">
        <v>15215</v>
      </c>
      <c r="BJ20" s="422">
        <v>2625</v>
      </c>
      <c r="BK20" s="420">
        <v>15709</v>
      </c>
      <c r="BL20" s="422">
        <v>2715</v>
      </c>
      <c r="BM20" s="423">
        <v>16256</v>
      </c>
      <c r="BN20" s="424">
        <v>2801</v>
      </c>
      <c r="BO20" s="420">
        <v>16751</v>
      </c>
      <c r="BP20" s="421">
        <v>2900</v>
      </c>
      <c r="BQ20" s="420">
        <v>17283</v>
      </c>
      <c r="BR20" s="422">
        <v>2988</v>
      </c>
      <c r="BS20" s="420">
        <v>17803</v>
      </c>
      <c r="BT20" s="425">
        <v>3058</v>
      </c>
      <c r="BU20" s="423">
        <v>18306</v>
      </c>
      <c r="BV20" s="424">
        <v>3151</v>
      </c>
      <c r="BW20" s="420">
        <v>18917</v>
      </c>
      <c r="BX20" s="421">
        <v>3244</v>
      </c>
      <c r="BY20" s="420">
        <v>19489</v>
      </c>
      <c r="BZ20" s="422">
        <v>3343</v>
      </c>
      <c r="CA20" s="420">
        <v>19943</v>
      </c>
      <c r="CB20" s="425">
        <v>3423</v>
      </c>
      <c r="CC20" s="427">
        <v>20570</v>
      </c>
      <c r="CD20" s="425">
        <v>3518</v>
      </c>
      <c r="CE20" s="427">
        <v>21070</v>
      </c>
      <c r="CF20" s="425">
        <v>3606</v>
      </c>
      <c r="CG20" s="427">
        <v>21834</v>
      </c>
      <c r="CH20" s="425">
        <v>3726</v>
      </c>
      <c r="CI20" s="427">
        <v>22364</v>
      </c>
      <c r="CJ20" s="425">
        <v>3841</v>
      </c>
      <c r="CK20" s="427">
        <v>22912</v>
      </c>
      <c r="CL20" s="425">
        <v>3948</v>
      </c>
      <c r="CM20" s="427">
        <v>23390</v>
      </c>
      <c r="CN20" s="425">
        <v>3960</v>
      </c>
      <c r="CO20" s="427">
        <v>23964</v>
      </c>
      <c r="CP20" s="425">
        <v>4082</v>
      </c>
      <c r="CQ20" s="427">
        <v>24608</v>
      </c>
      <c r="CR20" s="425">
        <v>4220</v>
      </c>
      <c r="CS20" s="427">
        <v>25280</v>
      </c>
      <c r="CT20" s="425">
        <v>4320</v>
      </c>
      <c r="CU20" s="427">
        <v>26004</v>
      </c>
      <c r="CV20" s="425">
        <v>4437</v>
      </c>
      <c r="CW20" s="110">
        <v>26664</v>
      </c>
      <c r="CX20" s="446">
        <v>4548</v>
      </c>
      <c r="CY20" s="110">
        <v>27368</v>
      </c>
      <c r="CZ20" s="446">
        <v>4616</v>
      </c>
      <c r="DA20" s="426"/>
      <c r="DB20" s="426"/>
    </row>
    <row r="21" spans="1:106" s="438" customFormat="1" x14ac:dyDescent="0.2">
      <c r="A21" s="407">
        <v>18</v>
      </c>
      <c r="B21" s="419" t="s">
        <v>18</v>
      </c>
      <c r="C21" s="420">
        <v>0</v>
      </c>
      <c r="D21" s="421">
        <v>386</v>
      </c>
      <c r="E21" s="420">
        <v>190</v>
      </c>
      <c r="F21" s="421">
        <v>597</v>
      </c>
      <c r="G21" s="420">
        <v>8439</v>
      </c>
      <c r="H21" s="421">
        <v>771</v>
      </c>
      <c r="I21" s="420">
        <v>331</v>
      </c>
      <c r="J21" s="421">
        <v>913</v>
      </c>
      <c r="K21" s="420">
        <v>8929</v>
      </c>
      <c r="L21" s="421">
        <v>1094</v>
      </c>
      <c r="M21" s="420">
        <v>9494</v>
      </c>
      <c r="N21" s="421">
        <v>1347</v>
      </c>
      <c r="O21" s="420">
        <v>9494</v>
      </c>
      <c r="P21" s="421">
        <v>1675</v>
      </c>
      <c r="Q21" s="420" t="s">
        <v>58</v>
      </c>
      <c r="R21" s="421">
        <v>1827</v>
      </c>
      <c r="S21" s="420" t="s">
        <v>58</v>
      </c>
      <c r="T21" s="421">
        <v>1961</v>
      </c>
      <c r="U21" s="420" t="s">
        <v>58</v>
      </c>
      <c r="V21" s="421">
        <v>2098</v>
      </c>
      <c r="W21" s="420" t="s">
        <v>58</v>
      </c>
      <c r="X21" s="421">
        <v>2213</v>
      </c>
      <c r="Y21" s="420" t="s">
        <v>58</v>
      </c>
      <c r="Z21" s="421">
        <v>2348</v>
      </c>
      <c r="AA21" s="420" t="s">
        <v>58</v>
      </c>
      <c r="AB21" s="421">
        <v>2506</v>
      </c>
      <c r="AC21" s="420" t="s">
        <v>58</v>
      </c>
      <c r="AD21" s="421">
        <v>2665</v>
      </c>
      <c r="AE21" s="420" t="s">
        <v>58</v>
      </c>
      <c r="AF21" s="421">
        <v>2835</v>
      </c>
      <c r="AG21" s="420" t="s">
        <v>58</v>
      </c>
      <c r="AH21" s="421">
        <v>3006</v>
      </c>
      <c r="AI21" s="420" t="s">
        <v>58</v>
      </c>
      <c r="AJ21" s="421">
        <v>3219</v>
      </c>
      <c r="AK21" s="420" t="s">
        <v>58</v>
      </c>
      <c r="AL21" s="421">
        <v>3374</v>
      </c>
      <c r="AM21" s="420" t="s">
        <v>58</v>
      </c>
      <c r="AN21" s="421">
        <v>3559</v>
      </c>
      <c r="AO21" s="420" t="s">
        <v>58</v>
      </c>
      <c r="AP21" s="421">
        <v>3758</v>
      </c>
      <c r="AQ21" s="420" t="s">
        <v>58</v>
      </c>
      <c r="AR21" s="421">
        <v>3934</v>
      </c>
      <c r="AS21" s="423" t="s">
        <v>58</v>
      </c>
      <c r="AT21" s="422">
        <v>4085</v>
      </c>
      <c r="AU21" s="423" t="s">
        <v>58</v>
      </c>
      <c r="AV21" s="422">
        <v>4279</v>
      </c>
      <c r="AW21" s="423" t="s">
        <v>58</v>
      </c>
      <c r="AX21" s="421">
        <v>4469</v>
      </c>
      <c r="AY21" s="423" t="s">
        <v>58</v>
      </c>
      <c r="AZ21" s="421">
        <v>4663</v>
      </c>
      <c r="BA21" s="423" t="s">
        <v>58</v>
      </c>
      <c r="BB21" s="421">
        <v>4924</v>
      </c>
      <c r="BC21" s="423" t="s">
        <v>58</v>
      </c>
      <c r="BD21" s="422">
        <v>5210</v>
      </c>
      <c r="BE21" s="423">
        <v>32294</v>
      </c>
      <c r="BF21" s="424">
        <v>5468</v>
      </c>
      <c r="BG21" s="420">
        <v>45258</v>
      </c>
      <c r="BH21" s="421">
        <v>5751</v>
      </c>
      <c r="BI21" s="420">
        <v>58261</v>
      </c>
      <c r="BJ21" s="422">
        <v>6160</v>
      </c>
      <c r="BK21" s="420">
        <v>68940</v>
      </c>
      <c r="BL21" s="422">
        <v>6407</v>
      </c>
      <c r="BM21" s="423">
        <v>80708</v>
      </c>
      <c r="BN21" s="424">
        <v>6684</v>
      </c>
      <c r="BO21" s="420">
        <v>91860</v>
      </c>
      <c r="BP21" s="421">
        <v>6976</v>
      </c>
      <c r="BQ21" s="420">
        <v>103946</v>
      </c>
      <c r="BR21" s="422">
        <v>7314</v>
      </c>
      <c r="BS21" s="420">
        <v>117100</v>
      </c>
      <c r="BT21" s="425">
        <v>7635</v>
      </c>
      <c r="BU21" s="423">
        <v>129604</v>
      </c>
      <c r="BV21" s="424">
        <v>8008</v>
      </c>
      <c r="BW21" s="420">
        <v>145469</v>
      </c>
      <c r="BX21" s="421">
        <v>8375</v>
      </c>
      <c r="BY21" s="420">
        <v>163046</v>
      </c>
      <c r="BZ21" s="422">
        <v>8719</v>
      </c>
      <c r="CA21" s="420">
        <v>177104</v>
      </c>
      <c r="CB21" s="425">
        <v>9059</v>
      </c>
      <c r="CC21" s="420">
        <v>195281</v>
      </c>
      <c r="CD21" s="425">
        <v>9420</v>
      </c>
      <c r="CE21" s="420">
        <v>213206</v>
      </c>
      <c r="CF21" s="425">
        <v>9770</v>
      </c>
      <c r="CG21" s="420">
        <v>246515</v>
      </c>
      <c r="CH21" s="425">
        <v>10152</v>
      </c>
      <c r="CI21" s="420">
        <v>274496</v>
      </c>
      <c r="CJ21" s="425">
        <v>10489</v>
      </c>
      <c r="CK21" s="420">
        <v>300774</v>
      </c>
      <c r="CL21" s="425">
        <v>10847</v>
      </c>
      <c r="CM21" s="420">
        <v>340886</v>
      </c>
      <c r="CN21" s="425">
        <v>11166</v>
      </c>
      <c r="CO21" s="420">
        <v>383446</v>
      </c>
      <c r="CP21" s="425">
        <v>11508</v>
      </c>
      <c r="CQ21" s="420">
        <v>423780</v>
      </c>
      <c r="CR21" s="425">
        <v>11830</v>
      </c>
      <c r="CS21" s="420">
        <v>466142</v>
      </c>
      <c r="CT21" s="425">
        <v>12181</v>
      </c>
      <c r="CU21" s="420">
        <v>518560</v>
      </c>
      <c r="CV21" s="425">
        <v>12520</v>
      </c>
      <c r="CW21" s="110">
        <v>566781</v>
      </c>
      <c r="CX21" s="446">
        <v>12836</v>
      </c>
      <c r="CY21" s="110">
        <v>608790</v>
      </c>
      <c r="CZ21" s="446">
        <v>13118</v>
      </c>
      <c r="DA21" s="426"/>
      <c r="DB21" s="426"/>
    </row>
    <row r="22" spans="1:106" s="438" customFormat="1" x14ac:dyDescent="0.2">
      <c r="A22" s="407">
        <v>19</v>
      </c>
      <c r="B22" s="419" t="s">
        <v>19</v>
      </c>
      <c r="C22" s="420">
        <v>232825</v>
      </c>
      <c r="D22" s="421">
        <v>7155</v>
      </c>
      <c r="E22" s="420">
        <v>378229</v>
      </c>
      <c r="F22" s="421">
        <v>11619</v>
      </c>
      <c r="G22" s="420">
        <v>564181</v>
      </c>
      <c r="H22" s="421">
        <v>17450</v>
      </c>
      <c r="I22" s="420">
        <v>715444</v>
      </c>
      <c r="J22" s="421">
        <v>21624</v>
      </c>
      <c r="K22" s="420">
        <v>870634</v>
      </c>
      <c r="L22" s="421">
        <v>26956</v>
      </c>
      <c r="M22" s="420">
        <v>992798</v>
      </c>
      <c r="N22" s="421">
        <v>28662</v>
      </c>
      <c r="O22" s="420">
        <v>1183662</v>
      </c>
      <c r="P22" s="421">
        <v>36840</v>
      </c>
      <c r="Q22" s="420">
        <v>1222705</v>
      </c>
      <c r="R22" s="421">
        <v>37858</v>
      </c>
      <c r="S22" s="420">
        <v>1326546</v>
      </c>
      <c r="T22" s="421">
        <v>41114</v>
      </c>
      <c r="U22" s="420">
        <v>1427661</v>
      </c>
      <c r="V22" s="421">
        <v>44832</v>
      </c>
      <c r="W22" s="420">
        <v>1523606</v>
      </c>
      <c r="X22" s="421">
        <v>47223</v>
      </c>
      <c r="Y22" s="420">
        <v>1549715</v>
      </c>
      <c r="Z22" s="421">
        <v>48569</v>
      </c>
      <c r="AA22" s="420">
        <v>1633129</v>
      </c>
      <c r="AB22" s="421">
        <v>51811</v>
      </c>
      <c r="AC22" s="420">
        <v>1752174</v>
      </c>
      <c r="AD22" s="421">
        <v>56272</v>
      </c>
      <c r="AE22" s="420">
        <v>1830543</v>
      </c>
      <c r="AF22" s="421">
        <v>58590</v>
      </c>
      <c r="AG22" s="420">
        <v>1870556</v>
      </c>
      <c r="AH22" s="421">
        <v>59553</v>
      </c>
      <c r="AI22" s="420">
        <v>1993192</v>
      </c>
      <c r="AJ22" s="421">
        <v>64434</v>
      </c>
      <c r="AK22" s="420">
        <v>2086148</v>
      </c>
      <c r="AL22" s="421">
        <v>67209</v>
      </c>
      <c r="AM22" s="420">
        <v>2155310</v>
      </c>
      <c r="AN22" s="421">
        <v>69411</v>
      </c>
      <c r="AO22" s="420">
        <v>2192959</v>
      </c>
      <c r="AP22" s="421">
        <v>70526</v>
      </c>
      <c r="AQ22" s="420">
        <v>2291708</v>
      </c>
      <c r="AR22" s="421">
        <v>74439</v>
      </c>
      <c r="AS22" s="420">
        <v>2369299</v>
      </c>
      <c r="AT22" s="422">
        <v>77831</v>
      </c>
      <c r="AU22" s="420">
        <v>2453570</v>
      </c>
      <c r="AV22" s="422">
        <v>79454</v>
      </c>
      <c r="AW22" s="423">
        <v>2487104</v>
      </c>
      <c r="AX22" s="424">
        <v>80409</v>
      </c>
      <c r="AY22" s="420">
        <v>2571332</v>
      </c>
      <c r="AZ22" s="421">
        <v>83502</v>
      </c>
      <c r="BA22" s="420">
        <v>2674567</v>
      </c>
      <c r="BB22" s="422">
        <v>87956</v>
      </c>
      <c r="BC22" s="420">
        <v>2735859</v>
      </c>
      <c r="BD22" s="422">
        <v>89911</v>
      </c>
      <c r="BE22" s="423">
        <v>2767253</v>
      </c>
      <c r="BF22" s="424">
        <v>90990</v>
      </c>
      <c r="BG22" s="420">
        <v>2842797</v>
      </c>
      <c r="BH22" s="421">
        <v>92700</v>
      </c>
      <c r="BI22" s="420">
        <v>2940162</v>
      </c>
      <c r="BJ22" s="422">
        <v>98250</v>
      </c>
      <c r="BK22" s="420">
        <v>2994320</v>
      </c>
      <c r="BL22" s="422">
        <v>100200</v>
      </c>
      <c r="BM22" s="423">
        <v>3028809</v>
      </c>
      <c r="BN22" s="424">
        <v>101332</v>
      </c>
      <c r="BO22" s="420">
        <v>3109364</v>
      </c>
      <c r="BP22" s="421">
        <v>105872</v>
      </c>
      <c r="BQ22" s="420">
        <v>3206237</v>
      </c>
      <c r="BR22" s="422">
        <v>112628</v>
      </c>
      <c r="BS22" s="420">
        <v>3266798</v>
      </c>
      <c r="BT22" s="425">
        <v>117576</v>
      </c>
      <c r="BU22" s="423">
        <v>3293555</v>
      </c>
      <c r="BV22" s="424">
        <v>120272</v>
      </c>
      <c r="BW22" s="420">
        <v>3375132</v>
      </c>
      <c r="BX22" s="421">
        <v>128679</v>
      </c>
      <c r="BY22" s="420">
        <v>3473082</v>
      </c>
      <c r="BZ22" s="422">
        <v>137248</v>
      </c>
      <c r="CA22" s="420">
        <v>3510661</v>
      </c>
      <c r="CB22" s="425">
        <v>140959</v>
      </c>
      <c r="CC22" s="427">
        <v>3536280</v>
      </c>
      <c r="CD22" s="425">
        <v>143412</v>
      </c>
      <c r="CE22" s="427">
        <v>3614499</v>
      </c>
      <c r="CF22" s="425">
        <v>152051</v>
      </c>
      <c r="CG22" s="427">
        <v>3715986</v>
      </c>
      <c r="CH22" s="425">
        <v>158896</v>
      </c>
      <c r="CI22" s="427">
        <v>3758596</v>
      </c>
      <c r="CJ22" s="425">
        <v>162986</v>
      </c>
      <c r="CK22" s="427">
        <v>3782914</v>
      </c>
      <c r="CL22" s="425">
        <v>165719</v>
      </c>
      <c r="CM22" s="427">
        <v>3846506</v>
      </c>
      <c r="CN22" s="425">
        <v>173337</v>
      </c>
      <c r="CO22" s="427">
        <v>3928453</v>
      </c>
      <c r="CP22" s="425">
        <v>181331</v>
      </c>
      <c r="CQ22" s="427">
        <v>3974661</v>
      </c>
      <c r="CR22" s="425">
        <v>185932</v>
      </c>
      <c r="CS22" s="427">
        <v>3997298</v>
      </c>
      <c r="CT22" s="425">
        <v>188574</v>
      </c>
      <c r="CU22" s="427">
        <v>4078092</v>
      </c>
      <c r="CV22" s="425">
        <v>196762</v>
      </c>
      <c r="CW22" s="110">
        <v>4167664</v>
      </c>
      <c r="CX22" s="446">
        <v>207120</v>
      </c>
      <c r="CY22" s="110">
        <v>4207355</v>
      </c>
      <c r="CZ22" s="446">
        <v>214768</v>
      </c>
      <c r="DA22" s="426"/>
      <c r="DB22" s="426"/>
    </row>
    <row r="23" spans="1:106" s="438" customFormat="1" x14ac:dyDescent="0.2">
      <c r="A23" s="407">
        <v>20</v>
      </c>
      <c r="B23" s="419" t="s">
        <v>20</v>
      </c>
      <c r="C23" s="420">
        <v>18292</v>
      </c>
      <c r="D23" s="421">
        <v>81</v>
      </c>
      <c r="E23" s="420">
        <v>28779</v>
      </c>
      <c r="F23" s="421">
        <v>120</v>
      </c>
      <c r="G23" s="420">
        <v>42317</v>
      </c>
      <c r="H23" s="421">
        <v>177</v>
      </c>
      <c r="I23" s="420">
        <v>54301</v>
      </c>
      <c r="J23" s="421">
        <v>220</v>
      </c>
      <c r="K23" s="420">
        <v>65554</v>
      </c>
      <c r="L23" s="421">
        <v>270</v>
      </c>
      <c r="M23" s="420">
        <v>74069</v>
      </c>
      <c r="N23" s="421">
        <v>280</v>
      </c>
      <c r="O23" s="420">
        <v>86789</v>
      </c>
      <c r="P23" s="421">
        <v>367</v>
      </c>
      <c r="Q23" s="420">
        <v>90399</v>
      </c>
      <c r="R23" s="421">
        <v>375</v>
      </c>
      <c r="S23" s="420">
        <v>96678</v>
      </c>
      <c r="T23" s="421">
        <v>385</v>
      </c>
      <c r="U23" s="420">
        <v>102991</v>
      </c>
      <c r="V23" s="421">
        <v>399</v>
      </c>
      <c r="W23" s="420">
        <v>109567</v>
      </c>
      <c r="X23" s="421">
        <v>422</v>
      </c>
      <c r="Y23" s="420">
        <v>111846</v>
      </c>
      <c r="Z23" s="421">
        <v>432</v>
      </c>
      <c r="AA23" s="420">
        <v>117399</v>
      </c>
      <c r="AB23" s="421">
        <v>440</v>
      </c>
      <c r="AC23" s="420">
        <v>126416</v>
      </c>
      <c r="AD23" s="421">
        <v>468</v>
      </c>
      <c r="AE23" s="420">
        <v>131966</v>
      </c>
      <c r="AF23" s="421">
        <v>481</v>
      </c>
      <c r="AG23" s="420">
        <v>135366</v>
      </c>
      <c r="AH23" s="421">
        <v>490</v>
      </c>
      <c r="AI23" s="420">
        <v>141862</v>
      </c>
      <c r="AJ23" s="421">
        <v>514</v>
      </c>
      <c r="AK23" s="420">
        <v>149330</v>
      </c>
      <c r="AL23" s="421">
        <v>551</v>
      </c>
      <c r="AM23" s="420">
        <v>153910</v>
      </c>
      <c r="AN23" s="421">
        <v>574</v>
      </c>
      <c r="AO23" s="420">
        <v>157649</v>
      </c>
      <c r="AP23" s="421">
        <v>592</v>
      </c>
      <c r="AQ23" s="420">
        <v>164504</v>
      </c>
      <c r="AR23" s="421">
        <v>625</v>
      </c>
      <c r="AS23" s="420">
        <v>171420</v>
      </c>
      <c r="AT23" s="422">
        <v>665</v>
      </c>
      <c r="AU23" s="420">
        <v>178471</v>
      </c>
      <c r="AV23" s="422">
        <v>691</v>
      </c>
      <c r="AW23" s="423">
        <v>182220</v>
      </c>
      <c r="AX23" s="424">
        <v>706</v>
      </c>
      <c r="AY23" s="420">
        <v>187982</v>
      </c>
      <c r="AZ23" s="421">
        <v>730</v>
      </c>
      <c r="BA23" s="420">
        <v>195720</v>
      </c>
      <c r="BB23" s="422">
        <v>759</v>
      </c>
      <c r="BC23" s="420">
        <v>200972</v>
      </c>
      <c r="BD23" s="422">
        <v>778</v>
      </c>
      <c r="BE23" s="423">
        <v>204553</v>
      </c>
      <c r="BF23" s="424">
        <v>791</v>
      </c>
      <c r="BG23" s="420">
        <v>210867</v>
      </c>
      <c r="BH23" s="421">
        <v>814</v>
      </c>
      <c r="BI23" s="420">
        <v>221061</v>
      </c>
      <c r="BJ23" s="422">
        <v>849</v>
      </c>
      <c r="BK23" s="420">
        <v>226524</v>
      </c>
      <c r="BL23" s="422">
        <v>866</v>
      </c>
      <c r="BM23" s="423">
        <v>231497</v>
      </c>
      <c r="BN23" s="424">
        <v>895</v>
      </c>
      <c r="BO23" s="420">
        <v>238429</v>
      </c>
      <c r="BP23" s="421">
        <v>922</v>
      </c>
      <c r="BQ23" s="420">
        <v>248959</v>
      </c>
      <c r="BR23" s="422">
        <v>975</v>
      </c>
      <c r="BS23" s="420">
        <v>255987</v>
      </c>
      <c r="BT23" s="425">
        <v>1007</v>
      </c>
      <c r="BU23" s="423">
        <v>260305</v>
      </c>
      <c r="BV23" s="424">
        <v>1029</v>
      </c>
      <c r="BW23" s="420">
        <v>268624</v>
      </c>
      <c r="BX23" s="421">
        <v>1083</v>
      </c>
      <c r="BY23" s="420">
        <v>283085</v>
      </c>
      <c r="BZ23" s="422">
        <v>1192</v>
      </c>
      <c r="CA23" s="420">
        <v>289086</v>
      </c>
      <c r="CB23" s="425">
        <v>1242</v>
      </c>
      <c r="CC23" s="427">
        <v>294158</v>
      </c>
      <c r="CD23" s="425">
        <v>1273</v>
      </c>
      <c r="CE23" s="427">
        <v>303551</v>
      </c>
      <c r="CF23" s="425">
        <v>1333</v>
      </c>
      <c r="CG23" s="427">
        <v>318792</v>
      </c>
      <c r="CH23" s="425">
        <v>1415</v>
      </c>
      <c r="CI23" s="427">
        <v>326118</v>
      </c>
      <c r="CJ23" s="425">
        <v>1447</v>
      </c>
      <c r="CK23" s="427">
        <v>331260</v>
      </c>
      <c r="CL23" s="425">
        <v>1476</v>
      </c>
      <c r="CM23" s="427">
        <v>340373</v>
      </c>
      <c r="CN23" s="425">
        <v>1510</v>
      </c>
      <c r="CO23" s="427">
        <v>355742</v>
      </c>
      <c r="CP23" s="425">
        <v>1587</v>
      </c>
      <c r="CQ23" s="427">
        <v>364055</v>
      </c>
      <c r="CR23" s="425">
        <v>1634</v>
      </c>
      <c r="CS23" s="427">
        <v>369646</v>
      </c>
      <c r="CT23" s="425">
        <v>1660</v>
      </c>
      <c r="CU23" s="427">
        <v>381972</v>
      </c>
      <c r="CV23" s="425">
        <v>1722</v>
      </c>
      <c r="CW23" s="110">
        <v>397115</v>
      </c>
      <c r="CX23" s="446">
        <v>1783</v>
      </c>
      <c r="CY23" s="110">
        <v>405397</v>
      </c>
      <c r="CZ23" s="446">
        <v>1825</v>
      </c>
      <c r="DA23" s="426"/>
      <c r="DB23" s="426"/>
    </row>
    <row r="24" spans="1:106" s="438" customFormat="1" x14ac:dyDescent="0.2">
      <c r="A24" s="407">
        <v>21</v>
      </c>
      <c r="B24" s="419" t="s">
        <v>21</v>
      </c>
      <c r="C24" s="420">
        <v>731352</v>
      </c>
      <c r="D24" s="421">
        <v>19848</v>
      </c>
      <c r="E24" s="420">
        <v>994047</v>
      </c>
      <c r="F24" s="421">
        <v>34515</v>
      </c>
      <c r="G24" s="420">
        <v>1094478</v>
      </c>
      <c r="H24" s="421">
        <v>47263</v>
      </c>
      <c r="I24" s="420">
        <v>1240347</v>
      </c>
      <c r="J24" s="421">
        <v>56685</v>
      </c>
      <c r="K24" s="420">
        <v>1352612</v>
      </c>
      <c r="L24" s="421">
        <v>66367</v>
      </c>
      <c r="M24" s="420">
        <v>1456723</v>
      </c>
      <c r="N24" s="421">
        <v>71934</v>
      </c>
      <c r="O24" s="420">
        <v>1541613</v>
      </c>
      <c r="P24" s="421">
        <v>88066</v>
      </c>
      <c r="Q24" s="420">
        <v>1586546</v>
      </c>
      <c r="R24" s="421">
        <v>92037</v>
      </c>
      <c r="S24" s="420">
        <v>1642351</v>
      </c>
      <c r="T24" s="421">
        <v>96555</v>
      </c>
      <c r="U24" s="420">
        <v>1689340</v>
      </c>
      <c r="V24" s="421">
        <v>101787</v>
      </c>
      <c r="W24" s="420">
        <v>1743599</v>
      </c>
      <c r="X24" s="421">
        <v>105749</v>
      </c>
      <c r="Y24" s="420">
        <v>1768290</v>
      </c>
      <c r="Z24" s="421">
        <v>109504</v>
      </c>
      <c r="AA24" s="420">
        <v>1811623</v>
      </c>
      <c r="AB24" s="421">
        <v>113801</v>
      </c>
      <c r="AC24" s="420">
        <v>1855701</v>
      </c>
      <c r="AD24" s="421">
        <v>118933</v>
      </c>
      <c r="AE24" s="420">
        <v>1894552</v>
      </c>
      <c r="AF24" s="421">
        <v>123587</v>
      </c>
      <c r="AG24" s="420">
        <v>1929403</v>
      </c>
      <c r="AH24" s="421">
        <v>127371</v>
      </c>
      <c r="AI24" s="420">
        <v>1979500</v>
      </c>
      <c r="AJ24" s="421">
        <v>132660</v>
      </c>
      <c r="AK24" s="420">
        <v>2022837</v>
      </c>
      <c r="AL24" s="421">
        <v>137672</v>
      </c>
      <c r="AM24" s="420">
        <v>2060372</v>
      </c>
      <c r="AN24" s="421">
        <v>141940</v>
      </c>
      <c r="AO24" s="420">
        <v>2099674</v>
      </c>
      <c r="AP24" s="421">
        <v>145977</v>
      </c>
      <c r="AQ24" s="420">
        <v>2144641</v>
      </c>
      <c r="AR24" s="421">
        <v>150491</v>
      </c>
      <c r="AS24" s="420">
        <v>2175921</v>
      </c>
      <c r="AT24" s="422">
        <v>154608</v>
      </c>
      <c r="AU24" s="420">
        <v>2225255</v>
      </c>
      <c r="AV24" s="422">
        <v>158515</v>
      </c>
      <c r="AW24" s="423">
        <v>2258824</v>
      </c>
      <c r="AX24" s="424">
        <v>161865</v>
      </c>
      <c r="AY24" s="420">
        <v>2302420</v>
      </c>
      <c r="AZ24" s="421">
        <v>166207</v>
      </c>
      <c r="BA24" s="420">
        <v>2343904</v>
      </c>
      <c r="BB24" s="422">
        <v>171860</v>
      </c>
      <c r="BC24" s="420">
        <v>2377628</v>
      </c>
      <c r="BD24" s="422">
        <v>176743</v>
      </c>
      <c r="BE24" s="423">
        <v>2411521</v>
      </c>
      <c r="BF24" s="424">
        <v>180292</v>
      </c>
      <c r="BG24" s="420">
        <v>2453117</v>
      </c>
      <c r="BH24" s="421">
        <v>187365</v>
      </c>
      <c r="BI24" s="420">
        <v>2495515</v>
      </c>
      <c r="BJ24" s="422">
        <v>194706</v>
      </c>
      <c r="BK24" s="420">
        <v>2530682</v>
      </c>
      <c r="BL24" s="422">
        <v>198684</v>
      </c>
      <c r="BM24" s="423">
        <v>2565077</v>
      </c>
      <c r="BN24" s="424">
        <v>202624</v>
      </c>
      <c r="BO24" s="420">
        <v>2602352</v>
      </c>
      <c r="BP24" s="421">
        <v>207744</v>
      </c>
      <c r="BQ24" s="420">
        <v>2644094</v>
      </c>
      <c r="BR24" s="422">
        <v>213017</v>
      </c>
      <c r="BS24" s="420">
        <v>2680931</v>
      </c>
      <c r="BT24" s="425">
        <v>217649</v>
      </c>
      <c r="BU24" s="423">
        <v>2708856</v>
      </c>
      <c r="BV24" s="424">
        <v>221944</v>
      </c>
      <c r="BW24" s="420">
        <v>2750700</v>
      </c>
      <c r="BX24" s="421">
        <v>227172</v>
      </c>
      <c r="BY24" s="420">
        <v>2793826</v>
      </c>
      <c r="BZ24" s="422">
        <v>232879</v>
      </c>
      <c r="CA24" s="420">
        <v>2818834</v>
      </c>
      <c r="CB24" s="425">
        <v>237786</v>
      </c>
      <c r="CC24" s="427">
        <v>2854430</v>
      </c>
      <c r="CD24" s="425">
        <v>241437</v>
      </c>
      <c r="CE24" s="427">
        <v>2892603</v>
      </c>
      <c r="CF24" s="425">
        <v>245576</v>
      </c>
      <c r="CG24" s="427">
        <v>3001910</v>
      </c>
      <c r="CH24" s="425">
        <v>250333</v>
      </c>
      <c r="CI24" s="427">
        <v>3039006</v>
      </c>
      <c r="CJ24" s="425">
        <v>254478</v>
      </c>
      <c r="CK24" s="427">
        <v>3074374</v>
      </c>
      <c r="CL24" s="425">
        <v>258585</v>
      </c>
      <c r="CM24" s="427">
        <v>3064413</v>
      </c>
      <c r="CN24" s="425">
        <v>262688</v>
      </c>
      <c r="CO24" s="427">
        <v>3111119</v>
      </c>
      <c r="CP24" s="425">
        <v>268339</v>
      </c>
      <c r="CQ24" s="427">
        <v>3151679</v>
      </c>
      <c r="CR24" s="425">
        <v>273131</v>
      </c>
      <c r="CS24" s="427">
        <v>3190532</v>
      </c>
      <c r="CT24" s="425">
        <v>277777</v>
      </c>
      <c r="CU24" s="427">
        <v>3239708</v>
      </c>
      <c r="CV24" s="425">
        <v>283172</v>
      </c>
      <c r="CW24" s="110">
        <v>3292630</v>
      </c>
      <c r="CX24" s="446">
        <v>289203</v>
      </c>
      <c r="CY24" s="110">
        <v>3327315</v>
      </c>
      <c r="CZ24" s="446">
        <v>292657</v>
      </c>
      <c r="DA24" s="426"/>
      <c r="DB24" s="426"/>
    </row>
    <row r="25" spans="1:106" s="438" customFormat="1" x14ac:dyDescent="0.2">
      <c r="A25" s="407">
        <v>22</v>
      </c>
      <c r="B25" s="419" t="s">
        <v>22</v>
      </c>
      <c r="C25" s="420">
        <v>639</v>
      </c>
      <c r="D25" s="421">
        <v>214</v>
      </c>
      <c r="E25" s="420">
        <v>1408</v>
      </c>
      <c r="F25" s="421">
        <v>317</v>
      </c>
      <c r="G25" s="420">
        <v>1935</v>
      </c>
      <c r="H25" s="421">
        <v>426</v>
      </c>
      <c r="I25" s="420">
        <v>2414</v>
      </c>
      <c r="J25" s="421">
        <v>530</v>
      </c>
      <c r="K25" s="420">
        <v>2795</v>
      </c>
      <c r="L25" s="421">
        <v>640</v>
      </c>
      <c r="M25" s="420">
        <v>3193</v>
      </c>
      <c r="N25" s="421">
        <v>797</v>
      </c>
      <c r="O25" s="420">
        <v>3582</v>
      </c>
      <c r="P25" s="421">
        <v>878</v>
      </c>
      <c r="Q25" s="420">
        <v>3740</v>
      </c>
      <c r="R25" s="421">
        <v>919</v>
      </c>
      <c r="S25" s="420">
        <v>3916</v>
      </c>
      <c r="T25" s="421">
        <v>947</v>
      </c>
      <c r="U25" s="420">
        <v>4071</v>
      </c>
      <c r="V25" s="421">
        <v>997</v>
      </c>
      <c r="W25" s="420">
        <v>4284</v>
      </c>
      <c r="X25" s="421">
        <v>1035</v>
      </c>
      <c r="Y25" s="420">
        <v>4390</v>
      </c>
      <c r="Z25" s="421">
        <v>1086</v>
      </c>
      <c r="AA25" s="420">
        <v>4592</v>
      </c>
      <c r="AB25" s="421">
        <v>1124</v>
      </c>
      <c r="AC25" s="420">
        <v>4761</v>
      </c>
      <c r="AD25" s="421">
        <v>1174</v>
      </c>
      <c r="AE25" s="420">
        <v>4979</v>
      </c>
      <c r="AF25" s="421">
        <v>1211</v>
      </c>
      <c r="AG25" s="420">
        <v>5108</v>
      </c>
      <c r="AH25" s="421">
        <v>1263</v>
      </c>
      <c r="AI25" s="420">
        <v>5284</v>
      </c>
      <c r="AJ25" s="421">
        <v>1299</v>
      </c>
      <c r="AK25" s="420">
        <v>5418</v>
      </c>
      <c r="AL25" s="421">
        <v>1338</v>
      </c>
      <c r="AM25" s="420">
        <v>5540</v>
      </c>
      <c r="AN25" s="421">
        <v>1405</v>
      </c>
      <c r="AO25" s="420">
        <v>5689</v>
      </c>
      <c r="AP25" s="421">
        <v>1455</v>
      </c>
      <c r="AQ25" s="420">
        <v>5847</v>
      </c>
      <c r="AR25" s="421">
        <v>1494</v>
      </c>
      <c r="AS25" s="420">
        <v>5951</v>
      </c>
      <c r="AT25" s="422">
        <v>1522</v>
      </c>
      <c r="AU25" s="420">
        <v>6128</v>
      </c>
      <c r="AV25" s="422">
        <v>1553</v>
      </c>
      <c r="AW25" s="423">
        <v>6283</v>
      </c>
      <c r="AX25" s="424">
        <v>1584</v>
      </c>
      <c r="AY25" s="420">
        <v>6418</v>
      </c>
      <c r="AZ25" s="421">
        <v>1622</v>
      </c>
      <c r="BA25" s="420">
        <v>6879</v>
      </c>
      <c r="BB25" s="422">
        <v>1667</v>
      </c>
      <c r="BC25" s="420">
        <v>7410</v>
      </c>
      <c r="BD25" s="422">
        <v>1717</v>
      </c>
      <c r="BE25" s="423">
        <v>7970</v>
      </c>
      <c r="BF25" s="424">
        <v>1759</v>
      </c>
      <c r="BG25" s="420">
        <v>8571</v>
      </c>
      <c r="BH25" s="421">
        <v>1831</v>
      </c>
      <c r="BI25" s="420">
        <v>9191</v>
      </c>
      <c r="BJ25" s="422">
        <v>1902</v>
      </c>
      <c r="BK25" s="420">
        <v>9682</v>
      </c>
      <c r="BL25" s="422">
        <v>1958</v>
      </c>
      <c r="BM25" s="423">
        <v>10326</v>
      </c>
      <c r="BN25" s="424">
        <v>2025</v>
      </c>
      <c r="BO25" s="420">
        <v>10990</v>
      </c>
      <c r="BP25" s="421">
        <v>2091</v>
      </c>
      <c r="BQ25" s="420">
        <v>11636</v>
      </c>
      <c r="BR25" s="422">
        <v>2164</v>
      </c>
      <c r="BS25" s="420">
        <v>12285</v>
      </c>
      <c r="BT25" s="425">
        <v>2256</v>
      </c>
      <c r="BU25" s="423">
        <v>12893</v>
      </c>
      <c r="BV25" s="424">
        <v>2348</v>
      </c>
      <c r="BW25" s="420">
        <v>13585</v>
      </c>
      <c r="BX25" s="421">
        <v>2406</v>
      </c>
      <c r="BY25" s="420">
        <v>14356</v>
      </c>
      <c r="BZ25" s="422">
        <v>2503</v>
      </c>
      <c r="CA25" s="420">
        <v>14938</v>
      </c>
      <c r="CB25" s="425">
        <v>2602</v>
      </c>
      <c r="CC25" s="427">
        <v>15614</v>
      </c>
      <c r="CD25" s="425">
        <v>2670</v>
      </c>
      <c r="CE25" s="427">
        <v>16367</v>
      </c>
      <c r="CF25" s="425">
        <v>2736</v>
      </c>
      <c r="CG25" s="427">
        <v>17292</v>
      </c>
      <c r="CH25" s="425">
        <v>2823</v>
      </c>
      <c r="CI25" s="427">
        <v>17996</v>
      </c>
      <c r="CJ25" s="425">
        <v>2898</v>
      </c>
      <c r="CK25" s="427">
        <v>18644</v>
      </c>
      <c r="CL25" s="425">
        <v>2979</v>
      </c>
      <c r="CM25" s="427">
        <v>19285</v>
      </c>
      <c r="CN25" s="425">
        <v>3052</v>
      </c>
      <c r="CO25" s="427">
        <v>19972</v>
      </c>
      <c r="CP25" s="425">
        <v>3140</v>
      </c>
      <c r="CQ25" s="427">
        <v>20675</v>
      </c>
      <c r="CR25" s="425">
        <v>3237</v>
      </c>
      <c r="CS25" s="427">
        <v>21486</v>
      </c>
      <c r="CT25" s="425">
        <v>3324</v>
      </c>
      <c r="CU25" s="427">
        <v>22296</v>
      </c>
      <c r="CV25" s="425">
        <v>3416</v>
      </c>
      <c r="CW25" s="110">
        <v>23115</v>
      </c>
      <c r="CX25" s="446">
        <v>3509</v>
      </c>
      <c r="CY25" s="110">
        <v>23805</v>
      </c>
      <c r="CZ25" s="446">
        <v>3623</v>
      </c>
      <c r="DA25" s="426"/>
      <c r="DB25" s="426"/>
    </row>
    <row r="26" spans="1:106" s="438" customFormat="1" x14ac:dyDescent="0.2">
      <c r="A26" s="407">
        <v>23</v>
      </c>
      <c r="B26" s="419" t="s">
        <v>23</v>
      </c>
      <c r="C26" s="420">
        <v>44641</v>
      </c>
      <c r="D26" s="421">
        <v>3250</v>
      </c>
      <c r="E26" s="420">
        <v>86081</v>
      </c>
      <c r="F26" s="421">
        <v>7870</v>
      </c>
      <c r="G26" s="420">
        <v>123961</v>
      </c>
      <c r="H26" s="421">
        <v>12687</v>
      </c>
      <c r="I26" s="420">
        <v>156097</v>
      </c>
      <c r="J26" s="421">
        <v>18389</v>
      </c>
      <c r="K26" s="420">
        <v>185485</v>
      </c>
      <c r="L26" s="421">
        <v>24301</v>
      </c>
      <c r="M26" s="420">
        <v>217827</v>
      </c>
      <c r="N26" s="421">
        <v>30610</v>
      </c>
      <c r="O26" s="420">
        <v>262274</v>
      </c>
      <c r="P26" s="421">
        <v>37625</v>
      </c>
      <c r="Q26" s="420">
        <v>277561</v>
      </c>
      <c r="R26" s="421">
        <v>41023</v>
      </c>
      <c r="S26" s="420">
        <v>304413</v>
      </c>
      <c r="T26" s="421">
        <v>44140</v>
      </c>
      <c r="U26" s="420">
        <v>326640</v>
      </c>
      <c r="V26" s="421">
        <v>47491</v>
      </c>
      <c r="W26" s="420">
        <v>352605</v>
      </c>
      <c r="X26" s="421">
        <v>49951</v>
      </c>
      <c r="Y26" s="420">
        <v>363055</v>
      </c>
      <c r="Z26" s="421">
        <v>53654</v>
      </c>
      <c r="AA26" s="420">
        <v>389215</v>
      </c>
      <c r="AB26" s="421">
        <v>56778</v>
      </c>
      <c r="AC26" s="420">
        <v>412657</v>
      </c>
      <c r="AD26" s="421">
        <v>60105</v>
      </c>
      <c r="AE26" s="420">
        <v>433344</v>
      </c>
      <c r="AF26" s="421">
        <v>63222</v>
      </c>
      <c r="AG26" s="420">
        <v>450285</v>
      </c>
      <c r="AH26" s="421">
        <v>66313</v>
      </c>
      <c r="AI26" s="420">
        <v>481896</v>
      </c>
      <c r="AJ26" s="421">
        <v>69657</v>
      </c>
      <c r="AK26" s="420">
        <v>506487</v>
      </c>
      <c r="AL26" s="421">
        <v>72900</v>
      </c>
      <c r="AM26" s="420">
        <v>528474</v>
      </c>
      <c r="AN26" s="421">
        <v>75792</v>
      </c>
      <c r="AO26" s="420">
        <v>551131</v>
      </c>
      <c r="AP26" s="421">
        <v>79481</v>
      </c>
      <c r="AQ26" s="420">
        <v>583876</v>
      </c>
      <c r="AR26" s="421">
        <v>82824</v>
      </c>
      <c r="AS26" s="420">
        <v>601906</v>
      </c>
      <c r="AT26" s="422">
        <v>85670</v>
      </c>
      <c r="AU26" s="420">
        <v>633021</v>
      </c>
      <c r="AV26" s="422">
        <v>88354</v>
      </c>
      <c r="AW26" s="423">
        <v>654520</v>
      </c>
      <c r="AX26" s="424">
        <v>91629</v>
      </c>
      <c r="AY26" s="420">
        <v>688116</v>
      </c>
      <c r="AZ26" s="421">
        <v>94947</v>
      </c>
      <c r="BA26" s="420">
        <v>714529</v>
      </c>
      <c r="BB26" s="422">
        <v>98110</v>
      </c>
      <c r="BC26" s="420">
        <v>738955</v>
      </c>
      <c r="BD26" s="422">
        <v>100880</v>
      </c>
      <c r="BE26" s="423">
        <v>763171</v>
      </c>
      <c r="BF26" s="424">
        <v>104219</v>
      </c>
      <c r="BG26" s="420">
        <v>797921</v>
      </c>
      <c r="BH26" s="421">
        <v>107524</v>
      </c>
      <c r="BI26" s="420">
        <v>826178</v>
      </c>
      <c r="BJ26" s="422">
        <v>113911</v>
      </c>
      <c r="BK26" s="420">
        <v>851858</v>
      </c>
      <c r="BL26" s="422">
        <v>117319</v>
      </c>
      <c r="BM26" s="423">
        <v>878526</v>
      </c>
      <c r="BN26" s="424">
        <v>121650</v>
      </c>
      <c r="BO26" s="420">
        <v>912228</v>
      </c>
      <c r="BP26" s="421">
        <v>125887</v>
      </c>
      <c r="BQ26" s="420">
        <v>942195</v>
      </c>
      <c r="BR26" s="422">
        <v>130216</v>
      </c>
      <c r="BS26" s="420">
        <v>969024</v>
      </c>
      <c r="BT26" s="425">
        <v>134024</v>
      </c>
      <c r="BU26" s="423">
        <v>994613</v>
      </c>
      <c r="BV26" s="424">
        <v>138759</v>
      </c>
      <c r="BW26" s="420">
        <v>1031069</v>
      </c>
      <c r="BX26" s="421">
        <v>143140</v>
      </c>
      <c r="BY26" s="420">
        <v>1061035</v>
      </c>
      <c r="BZ26" s="422">
        <v>147543</v>
      </c>
      <c r="CA26" s="420">
        <v>1085239</v>
      </c>
      <c r="CB26" s="425">
        <v>150981</v>
      </c>
      <c r="CC26" s="427">
        <v>1115165</v>
      </c>
      <c r="CD26" s="425">
        <v>155208</v>
      </c>
      <c r="CE26" s="427">
        <v>1148814</v>
      </c>
      <c r="CF26" s="425">
        <v>159205</v>
      </c>
      <c r="CG26" s="427">
        <v>1186019</v>
      </c>
      <c r="CH26" s="425">
        <v>163595</v>
      </c>
      <c r="CI26" s="427">
        <v>1213831</v>
      </c>
      <c r="CJ26" s="425">
        <v>166984</v>
      </c>
      <c r="CK26" s="427">
        <v>1240114</v>
      </c>
      <c r="CL26" s="425">
        <v>171412</v>
      </c>
      <c r="CM26" s="427">
        <v>1270005</v>
      </c>
      <c r="CN26" s="425">
        <v>175091</v>
      </c>
      <c r="CO26" s="427">
        <v>1298649</v>
      </c>
      <c r="CP26" s="425">
        <v>178997</v>
      </c>
      <c r="CQ26" s="427">
        <v>1327086</v>
      </c>
      <c r="CR26" s="425">
        <v>182363</v>
      </c>
      <c r="CS26" s="427">
        <v>1355205</v>
      </c>
      <c r="CT26" s="425">
        <v>186686</v>
      </c>
      <c r="CU26" s="427">
        <v>1392624</v>
      </c>
      <c r="CV26" s="425">
        <v>190497</v>
      </c>
      <c r="CW26" s="110">
        <v>1423937</v>
      </c>
      <c r="CX26" s="446">
        <v>194354</v>
      </c>
      <c r="CY26" s="110">
        <v>1449761</v>
      </c>
      <c r="CZ26" s="446">
        <v>197257</v>
      </c>
      <c r="DA26" s="426"/>
      <c r="DB26" s="426"/>
    </row>
    <row r="27" spans="1:106" s="438" customFormat="1" x14ac:dyDescent="0.2">
      <c r="A27" s="407">
        <v>24</v>
      </c>
      <c r="B27" s="348" t="s">
        <v>413</v>
      </c>
      <c r="C27" s="420">
        <v>14628</v>
      </c>
      <c r="D27" s="421">
        <v>292</v>
      </c>
      <c r="E27" s="420">
        <v>26739</v>
      </c>
      <c r="F27" s="421">
        <v>508</v>
      </c>
      <c r="G27" s="420">
        <v>36193</v>
      </c>
      <c r="H27" s="421">
        <v>740</v>
      </c>
      <c r="I27" s="420">
        <v>46973</v>
      </c>
      <c r="J27" s="421">
        <v>1382</v>
      </c>
      <c r="K27" s="420">
        <v>54618</v>
      </c>
      <c r="L27" s="421">
        <v>1346</v>
      </c>
      <c r="M27" s="420">
        <v>64891</v>
      </c>
      <c r="N27" s="421">
        <v>1401</v>
      </c>
      <c r="O27" s="420">
        <v>79100</v>
      </c>
      <c r="P27" s="421">
        <v>2307</v>
      </c>
      <c r="Q27" s="420">
        <v>85537</v>
      </c>
      <c r="R27" s="421">
        <v>2616</v>
      </c>
      <c r="S27" s="420">
        <v>90937</v>
      </c>
      <c r="T27" s="421">
        <v>2724</v>
      </c>
      <c r="U27" s="420">
        <v>95689</v>
      </c>
      <c r="V27" s="421">
        <v>3005</v>
      </c>
      <c r="W27" s="420">
        <v>102304</v>
      </c>
      <c r="X27" s="421">
        <v>3205</v>
      </c>
      <c r="Y27" s="420">
        <v>105601</v>
      </c>
      <c r="Z27" s="421">
        <v>3478</v>
      </c>
      <c r="AA27" s="420">
        <v>110630</v>
      </c>
      <c r="AB27" s="421">
        <v>3659</v>
      </c>
      <c r="AC27" s="420">
        <v>114579</v>
      </c>
      <c r="AD27" s="421">
        <v>2805</v>
      </c>
      <c r="AE27" s="420">
        <v>118299</v>
      </c>
      <c r="AF27" s="421">
        <v>2968</v>
      </c>
      <c r="AG27" s="420">
        <v>122474</v>
      </c>
      <c r="AH27" s="421">
        <v>3060</v>
      </c>
      <c r="AI27" s="420">
        <v>127377</v>
      </c>
      <c r="AJ27" s="421">
        <v>3211</v>
      </c>
      <c r="AK27" s="420">
        <v>131864</v>
      </c>
      <c r="AL27" s="421">
        <v>3427</v>
      </c>
      <c r="AM27" s="420">
        <v>136083</v>
      </c>
      <c r="AN27" s="421">
        <v>3590</v>
      </c>
      <c r="AO27" s="420">
        <v>140556</v>
      </c>
      <c r="AP27" s="421">
        <v>3766</v>
      </c>
      <c r="AQ27" s="420">
        <v>145048</v>
      </c>
      <c r="AR27" s="421">
        <v>3901</v>
      </c>
      <c r="AS27" s="420">
        <v>147993</v>
      </c>
      <c r="AT27" s="422">
        <v>4030</v>
      </c>
      <c r="AU27" s="420">
        <v>153282</v>
      </c>
      <c r="AV27" s="422">
        <v>4183</v>
      </c>
      <c r="AW27" s="423">
        <v>158010</v>
      </c>
      <c r="AX27" s="424">
        <v>4326</v>
      </c>
      <c r="AY27" s="420">
        <v>163042</v>
      </c>
      <c r="AZ27" s="421">
        <v>4468</v>
      </c>
      <c r="BA27" s="420">
        <v>167515</v>
      </c>
      <c r="BB27" s="422">
        <v>4618</v>
      </c>
      <c r="BC27" s="420">
        <v>172001</v>
      </c>
      <c r="BD27" s="422">
        <v>4772</v>
      </c>
      <c r="BE27" s="423">
        <v>177048</v>
      </c>
      <c r="BF27" s="424">
        <v>4926</v>
      </c>
      <c r="BG27" s="420">
        <v>181375</v>
      </c>
      <c r="BH27" s="421">
        <v>4965</v>
      </c>
      <c r="BI27" s="420">
        <v>185084</v>
      </c>
      <c r="BJ27" s="422">
        <v>5275</v>
      </c>
      <c r="BK27" s="420">
        <v>188875</v>
      </c>
      <c r="BL27" s="422">
        <v>5425</v>
      </c>
      <c r="BM27" s="423">
        <v>193232</v>
      </c>
      <c r="BN27" s="424">
        <v>5538</v>
      </c>
      <c r="BO27" s="420">
        <v>197691</v>
      </c>
      <c r="BP27" s="421">
        <v>5706</v>
      </c>
      <c r="BQ27" s="420">
        <v>201972</v>
      </c>
      <c r="BR27" s="422">
        <v>5876</v>
      </c>
      <c r="BS27" s="420">
        <v>205959</v>
      </c>
      <c r="BT27" s="425">
        <v>6052</v>
      </c>
      <c r="BU27" s="423">
        <v>210208</v>
      </c>
      <c r="BV27" s="424">
        <v>6265</v>
      </c>
      <c r="BW27" s="420">
        <v>214339</v>
      </c>
      <c r="BX27" s="421">
        <v>6468</v>
      </c>
      <c r="BY27" s="420">
        <v>200962</v>
      </c>
      <c r="BZ27" s="422">
        <v>6673</v>
      </c>
      <c r="CA27" s="420">
        <v>204220</v>
      </c>
      <c r="CB27" s="425">
        <v>6841</v>
      </c>
      <c r="CC27" s="427">
        <v>208463</v>
      </c>
      <c r="CD27" s="425">
        <v>6999</v>
      </c>
      <c r="CE27" s="427">
        <v>212340</v>
      </c>
      <c r="CF27" s="425">
        <v>7190</v>
      </c>
      <c r="CG27" s="427">
        <v>217728</v>
      </c>
      <c r="CH27" s="425">
        <v>7355</v>
      </c>
      <c r="CI27" s="427">
        <v>221546</v>
      </c>
      <c r="CJ27" s="425">
        <v>7515</v>
      </c>
      <c r="CK27" s="427">
        <v>225293</v>
      </c>
      <c r="CL27" s="425">
        <v>7696</v>
      </c>
      <c r="CM27" s="427">
        <v>228344</v>
      </c>
      <c r="CN27" s="425">
        <v>7757</v>
      </c>
      <c r="CO27" s="427">
        <v>231943</v>
      </c>
      <c r="CP27" s="425">
        <v>7921</v>
      </c>
      <c r="CQ27" s="427">
        <v>235819</v>
      </c>
      <c r="CR27" s="425">
        <v>8132</v>
      </c>
      <c r="CS27" s="427">
        <v>239743</v>
      </c>
      <c r="CT27" s="425">
        <v>8306</v>
      </c>
      <c r="CU27" s="427">
        <v>243755</v>
      </c>
      <c r="CV27" s="425">
        <v>8465</v>
      </c>
      <c r="CW27" s="110">
        <v>247569</v>
      </c>
      <c r="CX27" s="446">
        <v>8593</v>
      </c>
      <c r="CY27" s="110">
        <v>251216</v>
      </c>
      <c r="CZ27" s="446">
        <v>8725</v>
      </c>
      <c r="DA27" s="426"/>
      <c r="DB27" s="426"/>
    </row>
    <row r="28" spans="1:106" s="438" customFormat="1" x14ac:dyDescent="0.2">
      <c r="A28" s="407">
        <v>25</v>
      </c>
      <c r="B28" s="348" t="s">
        <v>25</v>
      </c>
      <c r="C28" s="420">
        <v>1820</v>
      </c>
      <c r="D28" s="421">
        <v>206</v>
      </c>
      <c r="E28" s="420">
        <v>3575</v>
      </c>
      <c r="F28" s="421">
        <v>391</v>
      </c>
      <c r="G28" s="420">
        <v>4797</v>
      </c>
      <c r="H28" s="421">
        <v>624</v>
      </c>
      <c r="I28" s="420">
        <v>6753</v>
      </c>
      <c r="J28" s="421">
        <v>838</v>
      </c>
      <c r="K28" s="420">
        <v>8397</v>
      </c>
      <c r="L28" s="421">
        <v>1061</v>
      </c>
      <c r="M28" s="420">
        <v>10638</v>
      </c>
      <c r="N28" s="421">
        <v>1239</v>
      </c>
      <c r="O28" s="420">
        <v>14706</v>
      </c>
      <c r="P28" s="421">
        <v>1614</v>
      </c>
      <c r="Q28" s="420">
        <v>15773</v>
      </c>
      <c r="R28" s="421">
        <v>1740</v>
      </c>
      <c r="S28" s="420">
        <v>16946</v>
      </c>
      <c r="T28" s="421">
        <v>1843</v>
      </c>
      <c r="U28" s="420">
        <v>18060</v>
      </c>
      <c r="V28" s="421">
        <v>2001</v>
      </c>
      <c r="W28" s="420">
        <v>19525</v>
      </c>
      <c r="X28" s="421">
        <v>2126</v>
      </c>
      <c r="Y28" s="420">
        <v>20330</v>
      </c>
      <c r="Z28" s="421">
        <v>2285</v>
      </c>
      <c r="AA28" s="420">
        <v>21471</v>
      </c>
      <c r="AB28" s="421">
        <v>2440</v>
      </c>
      <c r="AC28" s="420">
        <v>22602</v>
      </c>
      <c r="AD28" s="421">
        <v>2571</v>
      </c>
      <c r="AE28" s="420">
        <v>23711</v>
      </c>
      <c r="AF28" s="421">
        <v>2733</v>
      </c>
      <c r="AG28" s="420">
        <v>24759</v>
      </c>
      <c r="AH28" s="421">
        <v>2862</v>
      </c>
      <c r="AI28" s="420">
        <v>26088</v>
      </c>
      <c r="AJ28" s="421">
        <v>3022</v>
      </c>
      <c r="AK28" s="420">
        <v>27336</v>
      </c>
      <c r="AL28" s="421">
        <v>3183</v>
      </c>
      <c r="AM28" s="420">
        <v>28641</v>
      </c>
      <c r="AN28" s="421">
        <v>3323</v>
      </c>
      <c r="AO28" s="420">
        <v>30016</v>
      </c>
      <c r="AP28" s="421">
        <v>3444</v>
      </c>
      <c r="AQ28" s="420">
        <v>31351</v>
      </c>
      <c r="AR28" s="421">
        <v>3589</v>
      </c>
      <c r="AS28" s="420">
        <v>32273</v>
      </c>
      <c r="AT28" s="422">
        <v>3698</v>
      </c>
      <c r="AU28" s="420">
        <v>34048</v>
      </c>
      <c r="AV28" s="422">
        <v>3816</v>
      </c>
      <c r="AW28" s="423">
        <v>35501</v>
      </c>
      <c r="AX28" s="424">
        <v>3927</v>
      </c>
      <c r="AY28" s="420">
        <v>36922</v>
      </c>
      <c r="AZ28" s="421">
        <v>4040</v>
      </c>
      <c r="BA28" s="420">
        <v>38116</v>
      </c>
      <c r="BB28" s="422">
        <v>4163</v>
      </c>
      <c r="BC28" s="420">
        <v>39563</v>
      </c>
      <c r="BD28" s="422">
        <v>4311</v>
      </c>
      <c r="BE28" s="423">
        <v>41018</v>
      </c>
      <c r="BF28" s="424">
        <v>4448</v>
      </c>
      <c r="BG28" s="420">
        <v>42497</v>
      </c>
      <c r="BH28" s="421">
        <v>4566</v>
      </c>
      <c r="BI28" s="420">
        <v>43908</v>
      </c>
      <c r="BJ28" s="422">
        <v>4786</v>
      </c>
      <c r="BK28" s="420">
        <v>45368</v>
      </c>
      <c r="BL28" s="422">
        <v>4937</v>
      </c>
      <c r="BM28" s="423">
        <v>47103</v>
      </c>
      <c r="BN28" s="424">
        <v>5035</v>
      </c>
      <c r="BO28" s="420">
        <v>48522</v>
      </c>
      <c r="BP28" s="421">
        <v>5210</v>
      </c>
      <c r="BQ28" s="420">
        <v>50076</v>
      </c>
      <c r="BR28" s="422">
        <v>5351</v>
      </c>
      <c r="BS28" s="420">
        <v>51672</v>
      </c>
      <c r="BT28" s="425">
        <v>5502</v>
      </c>
      <c r="BU28" s="423">
        <v>53337</v>
      </c>
      <c r="BV28" s="424">
        <v>5665</v>
      </c>
      <c r="BW28" s="420">
        <v>54923</v>
      </c>
      <c r="BX28" s="421">
        <v>5835</v>
      </c>
      <c r="BY28" s="420">
        <v>56514</v>
      </c>
      <c r="BZ28" s="422">
        <v>6031</v>
      </c>
      <c r="CA28" s="420">
        <v>57957</v>
      </c>
      <c r="CB28" s="425">
        <v>6209</v>
      </c>
      <c r="CC28" s="427">
        <v>59779</v>
      </c>
      <c r="CD28" s="425">
        <v>6346</v>
      </c>
      <c r="CE28" s="427">
        <v>61229</v>
      </c>
      <c r="CF28" s="425">
        <v>6509</v>
      </c>
      <c r="CG28" s="427">
        <v>63586</v>
      </c>
      <c r="CH28" s="425">
        <v>6660</v>
      </c>
      <c r="CI28" s="427">
        <v>65143</v>
      </c>
      <c r="CJ28" s="425">
        <v>6842</v>
      </c>
      <c r="CK28" s="427">
        <v>66725</v>
      </c>
      <c r="CL28" s="425">
        <v>7001</v>
      </c>
      <c r="CM28" s="427">
        <v>67707</v>
      </c>
      <c r="CN28" s="425">
        <v>7044</v>
      </c>
      <c r="CO28" s="427">
        <v>69186</v>
      </c>
      <c r="CP28" s="425">
        <v>7207</v>
      </c>
      <c r="CQ28" s="427">
        <v>70826</v>
      </c>
      <c r="CR28" s="425">
        <v>7390</v>
      </c>
      <c r="CS28" s="427">
        <v>72561</v>
      </c>
      <c r="CT28" s="425">
        <v>7551</v>
      </c>
      <c r="CU28" s="427">
        <v>74238</v>
      </c>
      <c r="CV28" s="425">
        <v>7735</v>
      </c>
      <c r="CW28" s="110">
        <v>75774</v>
      </c>
      <c r="CX28" s="446">
        <v>7896</v>
      </c>
      <c r="CY28" s="110">
        <v>77295</v>
      </c>
      <c r="CZ28" s="446">
        <v>8012</v>
      </c>
      <c r="DA28" s="426"/>
      <c r="DB28" s="426"/>
    </row>
    <row r="29" spans="1:106" s="438" customFormat="1" ht="15" customHeight="1" x14ac:dyDescent="0.2">
      <c r="A29" s="407">
        <v>26</v>
      </c>
      <c r="B29" s="348" t="s">
        <v>170</v>
      </c>
      <c r="C29" s="428"/>
      <c r="D29" s="421"/>
      <c r="E29" s="428"/>
      <c r="F29" s="421"/>
      <c r="G29" s="420">
        <v>9247</v>
      </c>
      <c r="H29" s="421">
        <v>461</v>
      </c>
      <c r="I29" s="420">
        <v>18551</v>
      </c>
      <c r="J29" s="421">
        <v>925</v>
      </c>
      <c r="K29" s="420">
        <v>26836</v>
      </c>
      <c r="L29" s="421">
        <v>1411</v>
      </c>
      <c r="M29" s="420">
        <v>36848</v>
      </c>
      <c r="N29" s="421">
        <v>2067</v>
      </c>
      <c r="O29" s="420">
        <v>46398</v>
      </c>
      <c r="P29" s="421">
        <v>2971</v>
      </c>
      <c r="Q29" s="420">
        <v>51333</v>
      </c>
      <c r="R29" s="421">
        <v>3358</v>
      </c>
      <c r="S29" s="420">
        <v>56517</v>
      </c>
      <c r="T29" s="421">
        <v>3710</v>
      </c>
      <c r="U29" s="420">
        <v>61280</v>
      </c>
      <c r="V29" s="421">
        <v>4129</v>
      </c>
      <c r="W29" s="420">
        <v>67472</v>
      </c>
      <c r="X29" s="421">
        <v>4484</v>
      </c>
      <c r="Y29" s="420">
        <v>70519</v>
      </c>
      <c r="Z29" s="421">
        <v>4899</v>
      </c>
      <c r="AA29" s="420">
        <v>75422</v>
      </c>
      <c r="AB29" s="421">
        <v>5338</v>
      </c>
      <c r="AC29" s="420">
        <v>80081</v>
      </c>
      <c r="AD29" s="421">
        <v>5787</v>
      </c>
      <c r="AE29" s="420">
        <v>84830</v>
      </c>
      <c r="AF29" s="421">
        <v>6196</v>
      </c>
      <c r="AG29" s="420">
        <v>89474</v>
      </c>
      <c r="AH29" s="421">
        <v>6587</v>
      </c>
      <c r="AI29" s="420">
        <v>95277</v>
      </c>
      <c r="AJ29" s="421">
        <v>7127</v>
      </c>
      <c r="AK29" s="420">
        <v>101319</v>
      </c>
      <c r="AL29" s="421">
        <v>7692</v>
      </c>
      <c r="AM29" s="420">
        <v>106789</v>
      </c>
      <c r="AN29" s="421">
        <v>8225</v>
      </c>
      <c r="AO29" s="420">
        <v>112623</v>
      </c>
      <c r="AP29" s="421">
        <v>8694</v>
      </c>
      <c r="AQ29" s="420">
        <v>118591</v>
      </c>
      <c r="AR29" s="421">
        <v>9176</v>
      </c>
      <c r="AS29" s="420">
        <v>122643</v>
      </c>
      <c r="AT29" s="422">
        <v>9598</v>
      </c>
      <c r="AU29" s="420">
        <v>129573</v>
      </c>
      <c r="AV29" s="422">
        <v>9992</v>
      </c>
      <c r="AW29" s="423">
        <v>134912</v>
      </c>
      <c r="AX29" s="424">
        <v>10347</v>
      </c>
      <c r="AY29" s="420">
        <v>140594</v>
      </c>
      <c r="AZ29" s="421">
        <v>10767</v>
      </c>
      <c r="BA29" s="420">
        <v>146044</v>
      </c>
      <c r="BB29" s="422">
        <v>11256</v>
      </c>
      <c r="BC29" s="420">
        <v>150932</v>
      </c>
      <c r="BD29" s="422">
        <v>11695</v>
      </c>
      <c r="BE29" s="423">
        <v>156035</v>
      </c>
      <c r="BF29" s="424">
        <v>12070</v>
      </c>
      <c r="BG29" s="420">
        <v>161841</v>
      </c>
      <c r="BH29" s="421">
        <v>12436</v>
      </c>
      <c r="BI29" s="420">
        <v>167506</v>
      </c>
      <c r="BJ29" s="422">
        <v>13183</v>
      </c>
      <c r="BK29" s="420">
        <v>172666</v>
      </c>
      <c r="BL29" s="422">
        <v>13682</v>
      </c>
      <c r="BM29" s="423">
        <v>178297</v>
      </c>
      <c r="BN29" s="424">
        <v>14220</v>
      </c>
      <c r="BO29" s="420">
        <v>183504</v>
      </c>
      <c r="BP29" s="421">
        <v>14801</v>
      </c>
      <c r="BQ29" s="420">
        <v>189468</v>
      </c>
      <c r="BR29" s="422">
        <v>15389</v>
      </c>
      <c r="BS29" s="420">
        <v>194733</v>
      </c>
      <c r="BT29" s="425">
        <v>15968</v>
      </c>
      <c r="BU29" s="423">
        <v>200090</v>
      </c>
      <c r="BV29" s="424">
        <v>16496</v>
      </c>
      <c r="BW29" s="420">
        <v>205697</v>
      </c>
      <c r="BX29" s="421">
        <v>17142</v>
      </c>
      <c r="BY29" s="420">
        <v>211548</v>
      </c>
      <c r="BZ29" s="422">
        <v>17770</v>
      </c>
      <c r="CA29" s="420">
        <v>216193</v>
      </c>
      <c r="CB29" s="425">
        <v>18349</v>
      </c>
      <c r="CC29" s="420">
        <v>222313</v>
      </c>
      <c r="CD29" s="425">
        <v>18952</v>
      </c>
      <c r="CE29" s="420">
        <v>227720</v>
      </c>
      <c r="CF29" s="425">
        <v>19572</v>
      </c>
      <c r="CG29" s="420">
        <v>234523</v>
      </c>
      <c r="CH29" s="425">
        <v>20190</v>
      </c>
      <c r="CI29" s="420">
        <v>240474</v>
      </c>
      <c r="CJ29" s="425">
        <v>20806</v>
      </c>
      <c r="CK29" s="420">
        <v>246214</v>
      </c>
      <c r="CL29" s="425">
        <v>21362</v>
      </c>
      <c r="CM29" s="420">
        <v>252181</v>
      </c>
      <c r="CN29" s="425">
        <v>21630</v>
      </c>
      <c r="CO29" s="420">
        <v>258387</v>
      </c>
      <c r="CP29" s="425">
        <v>22264</v>
      </c>
      <c r="CQ29" s="420">
        <v>264397</v>
      </c>
      <c r="CR29" s="425">
        <v>22922</v>
      </c>
      <c r="CS29" s="420">
        <v>270298</v>
      </c>
      <c r="CT29" s="425">
        <v>23468</v>
      </c>
      <c r="CU29" s="420">
        <v>276317</v>
      </c>
      <c r="CV29" s="425">
        <v>24176</v>
      </c>
      <c r="CW29" s="110">
        <v>282636</v>
      </c>
      <c r="CX29" s="446">
        <v>24859</v>
      </c>
      <c r="CY29" s="110">
        <v>288185</v>
      </c>
      <c r="CZ29" s="446">
        <v>25466</v>
      </c>
      <c r="DA29" s="426"/>
      <c r="DB29" s="426"/>
    </row>
    <row r="30" spans="1:106" s="438" customFormat="1" x14ac:dyDescent="0.2">
      <c r="A30" s="407">
        <v>27</v>
      </c>
      <c r="B30" s="348" t="s">
        <v>27</v>
      </c>
      <c r="C30" s="428"/>
      <c r="D30" s="421"/>
      <c r="E30" s="428"/>
      <c r="F30" s="421"/>
      <c r="G30" s="420">
        <v>4097</v>
      </c>
      <c r="H30" s="421">
        <v>71</v>
      </c>
      <c r="I30" s="420">
        <v>9124</v>
      </c>
      <c r="J30" s="421">
        <v>146</v>
      </c>
      <c r="K30" s="420">
        <v>15194</v>
      </c>
      <c r="L30" s="421">
        <v>190</v>
      </c>
      <c r="M30" s="420">
        <v>22884</v>
      </c>
      <c r="N30" s="421">
        <v>246</v>
      </c>
      <c r="O30" s="420">
        <v>29778</v>
      </c>
      <c r="P30" s="421">
        <v>345</v>
      </c>
      <c r="Q30" s="420">
        <v>35088</v>
      </c>
      <c r="R30" s="421">
        <v>371</v>
      </c>
      <c r="S30" s="420">
        <v>38293</v>
      </c>
      <c r="T30" s="421">
        <v>403</v>
      </c>
      <c r="U30" s="420">
        <v>41407</v>
      </c>
      <c r="V30" s="421">
        <v>446</v>
      </c>
      <c r="W30" s="420">
        <v>45566</v>
      </c>
      <c r="X30" s="421">
        <v>481</v>
      </c>
      <c r="Y30" s="420">
        <v>47835</v>
      </c>
      <c r="Z30" s="421">
        <v>516</v>
      </c>
      <c r="AA30" s="420">
        <v>51463</v>
      </c>
      <c r="AB30" s="421">
        <v>551</v>
      </c>
      <c r="AC30" s="420">
        <v>54630</v>
      </c>
      <c r="AD30" s="421">
        <v>593</v>
      </c>
      <c r="AE30" s="420">
        <v>58068</v>
      </c>
      <c r="AF30" s="421">
        <v>637</v>
      </c>
      <c r="AG30" s="420">
        <v>61707</v>
      </c>
      <c r="AH30" s="421">
        <v>683</v>
      </c>
      <c r="AI30" s="420">
        <v>65806</v>
      </c>
      <c r="AJ30" s="421">
        <v>721</v>
      </c>
      <c r="AK30" s="420">
        <v>69461</v>
      </c>
      <c r="AL30" s="421">
        <v>759</v>
      </c>
      <c r="AM30" s="420">
        <v>73509</v>
      </c>
      <c r="AN30" s="421">
        <v>800</v>
      </c>
      <c r="AO30" s="420">
        <v>77641</v>
      </c>
      <c r="AP30" s="421">
        <v>842</v>
      </c>
      <c r="AQ30" s="420">
        <v>81542</v>
      </c>
      <c r="AR30" s="421">
        <v>872</v>
      </c>
      <c r="AS30" s="420">
        <v>84217</v>
      </c>
      <c r="AT30" s="422">
        <v>904</v>
      </c>
      <c r="AU30" s="420">
        <v>89057</v>
      </c>
      <c r="AV30" s="422">
        <v>941</v>
      </c>
      <c r="AW30" s="423">
        <v>92517</v>
      </c>
      <c r="AX30" s="424">
        <v>966</v>
      </c>
      <c r="AY30" s="420">
        <v>96432</v>
      </c>
      <c r="AZ30" s="421">
        <v>995</v>
      </c>
      <c r="BA30" s="420">
        <v>99793</v>
      </c>
      <c r="BB30" s="422">
        <v>1022</v>
      </c>
      <c r="BC30" s="420">
        <v>103093</v>
      </c>
      <c r="BD30" s="422">
        <v>1050</v>
      </c>
      <c r="BE30" s="423">
        <v>106434</v>
      </c>
      <c r="BF30" s="424">
        <v>1081</v>
      </c>
      <c r="BG30" s="420">
        <v>109670</v>
      </c>
      <c r="BH30" s="421">
        <v>1110</v>
      </c>
      <c r="BI30" s="420">
        <v>112954</v>
      </c>
      <c r="BJ30" s="422">
        <v>1163</v>
      </c>
      <c r="BK30" s="420">
        <v>116171</v>
      </c>
      <c r="BL30" s="422">
        <v>1184</v>
      </c>
      <c r="BM30" s="423">
        <v>120387</v>
      </c>
      <c r="BN30" s="424">
        <v>1224</v>
      </c>
      <c r="BO30" s="420">
        <v>123718</v>
      </c>
      <c r="BP30" s="421">
        <v>1266</v>
      </c>
      <c r="BQ30" s="420">
        <v>126940</v>
      </c>
      <c r="BR30" s="422">
        <v>1306</v>
      </c>
      <c r="BS30" s="420">
        <v>130192</v>
      </c>
      <c r="BT30" s="425">
        <v>1343</v>
      </c>
      <c r="BU30" s="423">
        <v>133856</v>
      </c>
      <c r="BV30" s="424">
        <v>1387</v>
      </c>
      <c r="BW30" s="420">
        <v>137896</v>
      </c>
      <c r="BX30" s="421">
        <v>1432</v>
      </c>
      <c r="BY30" s="420">
        <v>141415</v>
      </c>
      <c r="BZ30" s="422">
        <v>1471</v>
      </c>
      <c r="CA30" s="420">
        <v>144234</v>
      </c>
      <c r="CB30" s="425">
        <v>1522</v>
      </c>
      <c r="CC30" s="427">
        <v>148064</v>
      </c>
      <c r="CD30" s="425">
        <v>1571</v>
      </c>
      <c r="CE30" s="427">
        <v>151320</v>
      </c>
      <c r="CF30" s="425">
        <v>1621</v>
      </c>
      <c r="CG30" s="427">
        <v>155677</v>
      </c>
      <c r="CH30" s="425">
        <v>1660</v>
      </c>
      <c r="CI30" s="427">
        <v>159391</v>
      </c>
      <c r="CJ30" s="425">
        <v>1709</v>
      </c>
      <c r="CK30" s="427">
        <v>163331</v>
      </c>
      <c r="CL30" s="425">
        <v>1770</v>
      </c>
      <c r="CM30" s="427">
        <v>166911</v>
      </c>
      <c r="CN30" s="425">
        <v>1756</v>
      </c>
      <c r="CO30" s="427">
        <v>170634</v>
      </c>
      <c r="CP30" s="425">
        <v>1814</v>
      </c>
      <c r="CQ30" s="427">
        <v>174460</v>
      </c>
      <c r="CR30" s="425">
        <v>1865</v>
      </c>
      <c r="CS30" s="427">
        <v>178624</v>
      </c>
      <c r="CT30" s="425">
        <v>1904</v>
      </c>
      <c r="CU30" s="427">
        <v>182589</v>
      </c>
      <c r="CV30" s="425">
        <v>1955</v>
      </c>
      <c r="CW30" s="110">
        <v>186489</v>
      </c>
      <c r="CX30" s="446">
        <v>2010</v>
      </c>
      <c r="CY30" s="110">
        <v>190115</v>
      </c>
      <c r="CZ30" s="446">
        <v>2049</v>
      </c>
      <c r="DA30" s="426"/>
      <c r="DB30" s="426"/>
    </row>
    <row r="31" spans="1:106" s="438" customFormat="1" x14ac:dyDescent="0.2">
      <c r="A31" s="407">
        <v>28</v>
      </c>
      <c r="B31" s="348" t="s">
        <v>28</v>
      </c>
      <c r="C31" s="428"/>
      <c r="D31" s="421"/>
      <c r="E31" s="428"/>
      <c r="F31" s="421"/>
      <c r="G31" s="420">
        <v>1210</v>
      </c>
      <c r="H31" s="421">
        <v>465</v>
      </c>
      <c r="I31" s="420">
        <v>3157</v>
      </c>
      <c r="J31" s="421">
        <v>771</v>
      </c>
      <c r="K31" s="420">
        <v>4906</v>
      </c>
      <c r="L31" s="421">
        <v>987</v>
      </c>
      <c r="M31" s="420">
        <v>6725</v>
      </c>
      <c r="N31" s="421">
        <v>1187</v>
      </c>
      <c r="O31" s="420">
        <v>10073</v>
      </c>
      <c r="P31" s="421">
        <v>1618</v>
      </c>
      <c r="Q31" s="420">
        <v>10911</v>
      </c>
      <c r="R31" s="421">
        <v>1721</v>
      </c>
      <c r="S31" s="420">
        <v>11829</v>
      </c>
      <c r="T31" s="421">
        <v>1839</v>
      </c>
      <c r="U31" s="420">
        <v>12782</v>
      </c>
      <c r="V31" s="421">
        <v>1972</v>
      </c>
      <c r="W31" s="420">
        <v>13774</v>
      </c>
      <c r="X31" s="421">
        <v>2096</v>
      </c>
      <c r="Y31" s="420">
        <v>14336</v>
      </c>
      <c r="Z31" s="421">
        <v>2236</v>
      </c>
      <c r="AA31" s="420">
        <v>15180</v>
      </c>
      <c r="AB31" s="421">
        <v>2343</v>
      </c>
      <c r="AC31" s="420">
        <v>16028</v>
      </c>
      <c r="AD31" s="421">
        <v>2468</v>
      </c>
      <c r="AE31" s="420">
        <v>16957</v>
      </c>
      <c r="AF31" s="421">
        <v>2616</v>
      </c>
      <c r="AG31" s="420">
        <v>17788</v>
      </c>
      <c r="AH31" s="421">
        <v>2746</v>
      </c>
      <c r="AI31" s="420">
        <v>18863</v>
      </c>
      <c r="AJ31" s="421">
        <v>2924</v>
      </c>
      <c r="AK31" s="420">
        <v>19869</v>
      </c>
      <c r="AL31" s="421">
        <v>3074</v>
      </c>
      <c r="AM31" s="420">
        <v>20824</v>
      </c>
      <c r="AN31" s="421">
        <v>3198</v>
      </c>
      <c r="AO31" s="420">
        <v>21821</v>
      </c>
      <c r="AP31" s="421">
        <v>3321</v>
      </c>
      <c r="AQ31" s="420">
        <v>22816</v>
      </c>
      <c r="AR31" s="421">
        <v>3430</v>
      </c>
      <c r="AS31" s="420">
        <v>23521</v>
      </c>
      <c r="AT31" s="422">
        <v>3508</v>
      </c>
      <c r="AU31" s="420">
        <v>24752</v>
      </c>
      <c r="AV31" s="422">
        <v>3624</v>
      </c>
      <c r="AW31" s="423">
        <v>25796</v>
      </c>
      <c r="AX31" s="424">
        <v>3726</v>
      </c>
      <c r="AY31" s="420">
        <v>26855</v>
      </c>
      <c r="AZ31" s="421">
        <v>3838</v>
      </c>
      <c r="BA31" s="420">
        <v>27897</v>
      </c>
      <c r="BB31" s="422">
        <v>3967</v>
      </c>
      <c r="BC31" s="420">
        <v>28869</v>
      </c>
      <c r="BD31" s="422">
        <v>4085</v>
      </c>
      <c r="BE31" s="423">
        <v>29751</v>
      </c>
      <c r="BF31" s="424">
        <v>4178</v>
      </c>
      <c r="BG31" s="420">
        <v>30765</v>
      </c>
      <c r="BH31" s="421">
        <v>4297</v>
      </c>
      <c r="BI31" s="420">
        <v>31696</v>
      </c>
      <c r="BJ31" s="422">
        <v>4513</v>
      </c>
      <c r="BK31" s="420">
        <v>32605</v>
      </c>
      <c r="BL31" s="422">
        <v>4609</v>
      </c>
      <c r="BM31" s="423">
        <v>33598</v>
      </c>
      <c r="BN31" s="424">
        <v>4730</v>
      </c>
      <c r="BO31" s="420">
        <v>34571</v>
      </c>
      <c r="BP31" s="421">
        <v>4875</v>
      </c>
      <c r="BQ31" s="420">
        <v>35588</v>
      </c>
      <c r="BR31" s="422">
        <v>5035</v>
      </c>
      <c r="BS31" s="420">
        <v>36623</v>
      </c>
      <c r="BT31" s="425">
        <v>5180</v>
      </c>
      <c r="BU31" s="423">
        <v>37669</v>
      </c>
      <c r="BV31" s="424">
        <v>5309</v>
      </c>
      <c r="BW31" s="420">
        <v>38725</v>
      </c>
      <c r="BX31" s="421">
        <v>5444</v>
      </c>
      <c r="BY31" s="420">
        <v>39732</v>
      </c>
      <c r="BZ31" s="422">
        <v>5597</v>
      </c>
      <c r="CA31" s="420">
        <v>40581</v>
      </c>
      <c r="CB31" s="425">
        <v>5743</v>
      </c>
      <c r="CC31" s="427">
        <v>41750</v>
      </c>
      <c r="CD31" s="425">
        <v>5898</v>
      </c>
      <c r="CE31" s="427">
        <v>42722</v>
      </c>
      <c r="CF31" s="425">
        <v>6046</v>
      </c>
      <c r="CG31" s="427">
        <v>43960</v>
      </c>
      <c r="CH31" s="425">
        <v>6239</v>
      </c>
      <c r="CI31" s="427">
        <v>45077</v>
      </c>
      <c r="CJ31" s="425">
        <v>6400</v>
      </c>
      <c r="CK31" s="427">
        <v>46278</v>
      </c>
      <c r="CL31" s="425">
        <v>6565</v>
      </c>
      <c r="CM31" s="427">
        <v>47508</v>
      </c>
      <c r="CN31" s="425">
        <v>6635</v>
      </c>
      <c r="CO31" s="427">
        <v>48750</v>
      </c>
      <c r="CP31" s="425">
        <v>6834</v>
      </c>
      <c r="CQ31" s="427">
        <v>50010</v>
      </c>
      <c r="CR31" s="425">
        <v>7020</v>
      </c>
      <c r="CS31" s="427">
        <v>51280</v>
      </c>
      <c r="CT31" s="425">
        <v>7191</v>
      </c>
      <c r="CU31" s="427">
        <v>52476</v>
      </c>
      <c r="CV31" s="425">
        <v>7384</v>
      </c>
      <c r="CW31" s="110">
        <v>53878</v>
      </c>
      <c r="CX31" s="446">
        <v>7587</v>
      </c>
      <c r="CY31" s="110">
        <v>55273</v>
      </c>
      <c r="CZ31" s="446">
        <v>7699</v>
      </c>
      <c r="DA31" s="426"/>
      <c r="DB31" s="426"/>
    </row>
    <row r="32" spans="1:106" s="438" customFormat="1" x14ac:dyDescent="0.2">
      <c r="A32" s="407">
        <v>29</v>
      </c>
      <c r="B32" s="348" t="s">
        <v>29</v>
      </c>
      <c r="C32" s="428"/>
      <c r="D32" s="429"/>
      <c r="E32" s="428"/>
      <c r="F32" s="429"/>
      <c r="G32" s="420">
        <v>73334</v>
      </c>
      <c r="H32" s="421">
        <v>293</v>
      </c>
      <c r="I32" s="420">
        <v>139904</v>
      </c>
      <c r="J32" s="421">
        <v>608</v>
      </c>
      <c r="K32" s="420">
        <v>195640</v>
      </c>
      <c r="L32" s="421">
        <v>962</v>
      </c>
      <c r="M32" s="420">
        <v>250579</v>
      </c>
      <c r="N32" s="421">
        <v>1376</v>
      </c>
      <c r="O32" s="420">
        <v>311480</v>
      </c>
      <c r="P32" s="421">
        <v>1900</v>
      </c>
      <c r="Q32" s="420">
        <v>339512</v>
      </c>
      <c r="R32" s="421">
        <v>2115</v>
      </c>
      <c r="S32" s="420">
        <v>370023</v>
      </c>
      <c r="T32" s="421">
        <v>2372</v>
      </c>
      <c r="U32" s="420">
        <v>398929</v>
      </c>
      <c r="V32" s="421">
        <v>2600</v>
      </c>
      <c r="W32" s="420">
        <v>437419</v>
      </c>
      <c r="X32" s="421">
        <v>2847</v>
      </c>
      <c r="Y32" s="420">
        <v>456276</v>
      </c>
      <c r="Z32" s="421">
        <v>3169</v>
      </c>
      <c r="AA32" s="420">
        <v>485517</v>
      </c>
      <c r="AB32" s="421">
        <v>3526</v>
      </c>
      <c r="AC32" s="420">
        <v>512482</v>
      </c>
      <c r="AD32" s="421">
        <v>3882</v>
      </c>
      <c r="AE32" s="420">
        <v>543370</v>
      </c>
      <c r="AF32" s="421">
        <v>4260</v>
      </c>
      <c r="AG32" s="420">
        <v>572691</v>
      </c>
      <c r="AH32" s="421">
        <v>4624</v>
      </c>
      <c r="AI32" s="420">
        <v>610268</v>
      </c>
      <c r="AJ32" s="421">
        <v>5086</v>
      </c>
      <c r="AK32" s="420">
        <v>642850</v>
      </c>
      <c r="AL32" s="421">
        <v>5509</v>
      </c>
      <c r="AM32" s="420">
        <v>681172</v>
      </c>
      <c r="AN32" s="421">
        <v>6013</v>
      </c>
      <c r="AO32" s="420">
        <v>718457</v>
      </c>
      <c r="AP32" s="421">
        <v>6447</v>
      </c>
      <c r="AQ32" s="420">
        <v>757124</v>
      </c>
      <c r="AR32" s="421">
        <v>6893</v>
      </c>
      <c r="AS32" s="420">
        <v>782895</v>
      </c>
      <c r="AT32" s="422">
        <v>7270</v>
      </c>
      <c r="AU32" s="420">
        <v>830835</v>
      </c>
      <c r="AV32" s="422">
        <v>7683</v>
      </c>
      <c r="AW32" s="423">
        <v>867746</v>
      </c>
      <c r="AX32" s="424">
        <v>8093</v>
      </c>
      <c r="AY32" s="420">
        <v>906652</v>
      </c>
      <c r="AZ32" s="421">
        <v>8555</v>
      </c>
      <c r="BA32" s="420">
        <v>940922</v>
      </c>
      <c r="BB32" s="422">
        <v>8962</v>
      </c>
      <c r="BC32" s="420">
        <v>977428</v>
      </c>
      <c r="BD32" s="422">
        <v>9500</v>
      </c>
      <c r="BE32" s="423">
        <v>1015580</v>
      </c>
      <c r="BF32" s="424">
        <v>10018</v>
      </c>
      <c r="BG32" s="420">
        <v>1055433</v>
      </c>
      <c r="BH32" s="421">
        <v>10609</v>
      </c>
      <c r="BI32" s="420">
        <v>1093106</v>
      </c>
      <c r="BJ32" s="422">
        <v>11492</v>
      </c>
      <c r="BK32" s="420">
        <v>1134121</v>
      </c>
      <c r="BL32" s="422">
        <v>12163</v>
      </c>
      <c r="BM32" s="423">
        <v>1180011</v>
      </c>
      <c r="BN32" s="424">
        <v>12780</v>
      </c>
      <c r="BO32" s="420">
        <v>1222051</v>
      </c>
      <c r="BP32" s="421">
        <v>13520</v>
      </c>
      <c r="BQ32" s="420">
        <v>1266218</v>
      </c>
      <c r="BR32" s="422">
        <v>14295</v>
      </c>
      <c r="BS32" s="420">
        <v>1312028</v>
      </c>
      <c r="BT32" s="425">
        <v>15159</v>
      </c>
      <c r="BU32" s="423">
        <v>1358713</v>
      </c>
      <c r="BV32" s="424">
        <v>15990</v>
      </c>
      <c r="BW32" s="420">
        <v>1407821</v>
      </c>
      <c r="BX32" s="421">
        <v>17124</v>
      </c>
      <c r="BY32" s="420">
        <v>1455283</v>
      </c>
      <c r="BZ32" s="422">
        <v>18032</v>
      </c>
      <c r="CA32" s="420">
        <v>1496288</v>
      </c>
      <c r="CB32" s="425">
        <v>19000</v>
      </c>
      <c r="CC32" s="427">
        <v>1550848</v>
      </c>
      <c r="CD32" s="425">
        <v>19930</v>
      </c>
      <c r="CE32" s="427">
        <v>1596129</v>
      </c>
      <c r="CF32" s="425">
        <v>21101</v>
      </c>
      <c r="CG32" s="427">
        <v>1650520</v>
      </c>
      <c r="CH32" s="425">
        <v>22152</v>
      </c>
      <c r="CI32" s="427">
        <v>1702799</v>
      </c>
      <c r="CJ32" s="425">
        <v>23371</v>
      </c>
      <c r="CK32" s="427">
        <v>1757126</v>
      </c>
      <c r="CL32" s="425">
        <v>24591</v>
      </c>
      <c r="CM32" s="427">
        <v>1812361</v>
      </c>
      <c r="CN32" s="425">
        <v>25901</v>
      </c>
      <c r="CO32" s="427">
        <v>1864687</v>
      </c>
      <c r="CP32" s="425">
        <v>27244</v>
      </c>
      <c r="CQ32" s="427">
        <v>1922625</v>
      </c>
      <c r="CR32" s="425">
        <v>28622</v>
      </c>
      <c r="CS32" s="427">
        <v>1984555</v>
      </c>
      <c r="CT32" s="425">
        <v>30064</v>
      </c>
      <c r="CU32" s="427">
        <v>2044362</v>
      </c>
      <c r="CV32" s="425">
        <v>31755</v>
      </c>
      <c r="CW32" s="110">
        <v>2102740</v>
      </c>
      <c r="CX32" s="446">
        <v>33428</v>
      </c>
      <c r="CY32" s="110">
        <v>2153611</v>
      </c>
      <c r="CZ32" s="446">
        <v>34809</v>
      </c>
      <c r="DA32" s="426"/>
      <c r="DB32" s="426"/>
    </row>
    <row r="33" spans="1:106" s="438" customFormat="1" x14ac:dyDescent="0.2">
      <c r="A33" s="407">
        <v>30</v>
      </c>
      <c r="B33" s="348" t="s">
        <v>30</v>
      </c>
      <c r="C33" s="428"/>
      <c r="D33" s="429"/>
      <c r="E33" s="428"/>
      <c r="F33" s="429"/>
      <c r="G33" s="420">
        <v>2651</v>
      </c>
      <c r="H33" s="421">
        <v>258</v>
      </c>
      <c r="I33" s="420">
        <v>6530</v>
      </c>
      <c r="J33" s="421">
        <v>479</v>
      </c>
      <c r="K33" s="420">
        <v>10813</v>
      </c>
      <c r="L33" s="421">
        <v>679</v>
      </c>
      <c r="M33" s="420">
        <v>15669</v>
      </c>
      <c r="N33" s="421">
        <v>925</v>
      </c>
      <c r="O33" s="420">
        <v>25023</v>
      </c>
      <c r="P33" s="421">
        <v>1274</v>
      </c>
      <c r="Q33" s="420">
        <v>27320</v>
      </c>
      <c r="R33" s="421">
        <v>1401</v>
      </c>
      <c r="S33" s="420">
        <v>29583</v>
      </c>
      <c r="T33" s="421">
        <v>1527</v>
      </c>
      <c r="U33" s="420">
        <v>31661</v>
      </c>
      <c r="V33" s="421">
        <v>1643</v>
      </c>
      <c r="W33" s="420">
        <v>34298</v>
      </c>
      <c r="X33" s="421">
        <v>1759</v>
      </c>
      <c r="Y33" s="420">
        <v>35823</v>
      </c>
      <c r="Z33" s="421">
        <v>1904</v>
      </c>
      <c r="AA33" s="420">
        <v>38087</v>
      </c>
      <c r="AB33" s="421">
        <v>2035</v>
      </c>
      <c r="AC33" s="420">
        <v>40031</v>
      </c>
      <c r="AD33" s="421">
        <v>2156</v>
      </c>
      <c r="AE33" s="420">
        <v>41995</v>
      </c>
      <c r="AF33" s="421">
        <v>2301</v>
      </c>
      <c r="AG33" s="420">
        <v>44091</v>
      </c>
      <c r="AH33" s="421">
        <v>2430</v>
      </c>
      <c r="AI33" s="420">
        <v>46879</v>
      </c>
      <c r="AJ33" s="421">
        <v>2562</v>
      </c>
      <c r="AK33" s="420">
        <v>49093</v>
      </c>
      <c r="AL33" s="421">
        <v>2694</v>
      </c>
      <c r="AM33" s="420">
        <v>51455</v>
      </c>
      <c r="AN33" s="421">
        <v>2805</v>
      </c>
      <c r="AO33" s="420">
        <v>54082</v>
      </c>
      <c r="AP33" s="421">
        <v>2946</v>
      </c>
      <c r="AQ33" s="420">
        <v>56700</v>
      </c>
      <c r="AR33" s="421">
        <v>3095</v>
      </c>
      <c r="AS33" s="420">
        <v>58307</v>
      </c>
      <c r="AT33" s="422">
        <v>3201</v>
      </c>
      <c r="AU33" s="420">
        <v>61204</v>
      </c>
      <c r="AV33" s="422">
        <v>3313</v>
      </c>
      <c r="AW33" s="423">
        <v>63589</v>
      </c>
      <c r="AX33" s="424">
        <v>3413</v>
      </c>
      <c r="AY33" s="420">
        <v>66001</v>
      </c>
      <c r="AZ33" s="421">
        <v>3528</v>
      </c>
      <c r="BA33" s="420">
        <v>67982</v>
      </c>
      <c r="BB33" s="422">
        <v>3639</v>
      </c>
      <c r="BC33" s="420">
        <v>69965</v>
      </c>
      <c r="BD33" s="422">
        <v>3770</v>
      </c>
      <c r="BE33" s="423">
        <v>72172</v>
      </c>
      <c r="BF33" s="424">
        <v>3867</v>
      </c>
      <c r="BG33" s="420">
        <v>74382</v>
      </c>
      <c r="BH33" s="421">
        <v>3971</v>
      </c>
      <c r="BI33" s="420">
        <v>76388</v>
      </c>
      <c r="BJ33" s="422">
        <v>4183</v>
      </c>
      <c r="BK33" s="420">
        <v>78446</v>
      </c>
      <c r="BL33" s="422">
        <v>4293</v>
      </c>
      <c r="BM33" s="423">
        <v>80785</v>
      </c>
      <c r="BN33" s="424">
        <v>4401</v>
      </c>
      <c r="BO33" s="420">
        <v>82896</v>
      </c>
      <c r="BP33" s="421">
        <v>4543</v>
      </c>
      <c r="BQ33" s="420">
        <v>85071</v>
      </c>
      <c r="BR33" s="422">
        <v>4670</v>
      </c>
      <c r="BS33" s="420">
        <v>87242</v>
      </c>
      <c r="BT33" s="425">
        <v>4807</v>
      </c>
      <c r="BU33" s="423">
        <v>89496</v>
      </c>
      <c r="BV33" s="424">
        <v>4956</v>
      </c>
      <c r="BW33" s="420">
        <v>91798</v>
      </c>
      <c r="BX33" s="421">
        <v>5106</v>
      </c>
      <c r="BY33" s="420">
        <v>93953</v>
      </c>
      <c r="BZ33" s="422">
        <v>5239</v>
      </c>
      <c r="CA33" s="420">
        <v>95665</v>
      </c>
      <c r="CB33" s="425">
        <v>5389</v>
      </c>
      <c r="CC33" s="427">
        <v>97948</v>
      </c>
      <c r="CD33" s="425">
        <v>5532</v>
      </c>
      <c r="CE33" s="427">
        <v>99994</v>
      </c>
      <c r="CF33" s="425">
        <v>5667</v>
      </c>
      <c r="CG33" s="427">
        <v>102360</v>
      </c>
      <c r="CH33" s="425">
        <v>5833</v>
      </c>
      <c r="CI33" s="427">
        <v>104364</v>
      </c>
      <c r="CJ33" s="425">
        <v>5984</v>
      </c>
      <c r="CK33" s="427">
        <v>106554</v>
      </c>
      <c r="CL33" s="425">
        <v>6163</v>
      </c>
      <c r="CM33" s="427">
        <v>108747</v>
      </c>
      <c r="CN33" s="425">
        <v>6288</v>
      </c>
      <c r="CO33" s="427">
        <v>110814</v>
      </c>
      <c r="CP33" s="425">
        <v>6444</v>
      </c>
      <c r="CQ33" s="427">
        <v>113027</v>
      </c>
      <c r="CR33" s="425">
        <v>6592</v>
      </c>
      <c r="CS33" s="427">
        <v>115325</v>
      </c>
      <c r="CT33" s="425">
        <v>6766</v>
      </c>
      <c r="CU33" s="427">
        <v>117521</v>
      </c>
      <c r="CV33" s="425">
        <v>6925</v>
      </c>
      <c r="CW33" s="110">
        <v>119692</v>
      </c>
      <c r="CX33" s="446">
        <v>7065</v>
      </c>
      <c r="CY33" s="110">
        <v>121530</v>
      </c>
      <c r="CZ33" s="446">
        <v>7173</v>
      </c>
      <c r="DA33" s="426"/>
      <c r="DB33" s="426"/>
    </row>
    <row r="34" spans="1:106" s="438" customFormat="1" x14ac:dyDescent="0.2">
      <c r="A34" s="407">
        <v>31</v>
      </c>
      <c r="B34" s="348" t="s">
        <v>31</v>
      </c>
      <c r="C34" s="428"/>
      <c r="D34" s="429"/>
      <c r="E34" s="428"/>
      <c r="F34" s="429"/>
      <c r="G34" s="420">
        <v>4964</v>
      </c>
      <c r="H34" s="421">
        <v>376</v>
      </c>
      <c r="I34" s="420">
        <v>11236</v>
      </c>
      <c r="J34" s="421">
        <v>630</v>
      </c>
      <c r="K34" s="420">
        <v>18987</v>
      </c>
      <c r="L34" s="421">
        <v>867</v>
      </c>
      <c r="M34" s="420">
        <v>28887</v>
      </c>
      <c r="N34" s="421">
        <v>1176</v>
      </c>
      <c r="O34" s="420">
        <v>49555</v>
      </c>
      <c r="P34" s="421">
        <v>1495</v>
      </c>
      <c r="Q34" s="420">
        <v>58853</v>
      </c>
      <c r="R34" s="421">
        <v>1624</v>
      </c>
      <c r="S34" s="420">
        <v>63934</v>
      </c>
      <c r="T34" s="421">
        <v>1755</v>
      </c>
      <c r="U34" s="420">
        <v>69321</v>
      </c>
      <c r="V34" s="421">
        <v>1881</v>
      </c>
      <c r="W34" s="420">
        <v>76385</v>
      </c>
      <c r="X34" s="421">
        <v>1993</v>
      </c>
      <c r="Y34" s="420">
        <v>81107</v>
      </c>
      <c r="Z34" s="421">
        <v>2109</v>
      </c>
      <c r="AA34" s="420">
        <v>86822</v>
      </c>
      <c r="AB34" s="421">
        <v>2233</v>
      </c>
      <c r="AC34" s="420">
        <v>94494</v>
      </c>
      <c r="AD34" s="421">
        <v>2338</v>
      </c>
      <c r="AE34" s="420">
        <v>101490</v>
      </c>
      <c r="AF34" s="421">
        <v>2446</v>
      </c>
      <c r="AG34" s="420">
        <v>104268</v>
      </c>
      <c r="AH34" s="421">
        <v>2554</v>
      </c>
      <c r="AI34" s="420">
        <v>111240</v>
      </c>
      <c r="AJ34" s="421">
        <v>2694</v>
      </c>
      <c r="AK34" s="420">
        <v>119040</v>
      </c>
      <c r="AL34" s="421">
        <v>2820</v>
      </c>
      <c r="AM34" s="420">
        <v>125946</v>
      </c>
      <c r="AN34" s="421">
        <v>2947</v>
      </c>
      <c r="AO34" s="420">
        <v>133321</v>
      </c>
      <c r="AP34" s="421">
        <v>3084</v>
      </c>
      <c r="AQ34" s="420">
        <v>143445</v>
      </c>
      <c r="AR34" s="421">
        <v>3196</v>
      </c>
      <c r="AS34" s="420">
        <v>150661</v>
      </c>
      <c r="AT34" s="422">
        <v>3300</v>
      </c>
      <c r="AU34" s="420">
        <v>164875</v>
      </c>
      <c r="AV34" s="422">
        <v>3417</v>
      </c>
      <c r="AW34" s="423">
        <v>171953</v>
      </c>
      <c r="AX34" s="424">
        <v>3540</v>
      </c>
      <c r="AY34" s="420">
        <v>179553</v>
      </c>
      <c r="AZ34" s="421">
        <v>3698</v>
      </c>
      <c r="BA34" s="420">
        <v>187582</v>
      </c>
      <c r="BB34" s="422">
        <v>3828</v>
      </c>
      <c r="BC34" s="420">
        <v>196713</v>
      </c>
      <c r="BD34" s="422">
        <v>3974</v>
      </c>
      <c r="BE34" s="423">
        <v>204977</v>
      </c>
      <c r="BF34" s="424">
        <v>4112</v>
      </c>
      <c r="BG34" s="420">
        <v>214530</v>
      </c>
      <c r="BH34" s="421">
        <v>4230</v>
      </c>
      <c r="BI34" s="420">
        <v>222743</v>
      </c>
      <c r="BJ34" s="422">
        <v>4446</v>
      </c>
      <c r="BK34" s="420">
        <v>230236</v>
      </c>
      <c r="BL34" s="422">
        <v>4582</v>
      </c>
      <c r="BM34" s="423">
        <v>237986</v>
      </c>
      <c r="BN34" s="424">
        <v>4706</v>
      </c>
      <c r="BO34" s="420">
        <v>245341</v>
      </c>
      <c r="BP34" s="421">
        <v>4861</v>
      </c>
      <c r="BQ34" s="420">
        <v>252900</v>
      </c>
      <c r="BR34" s="422">
        <v>5016</v>
      </c>
      <c r="BS34" s="420">
        <v>260253</v>
      </c>
      <c r="BT34" s="425">
        <v>5164</v>
      </c>
      <c r="BU34" s="423">
        <v>267081</v>
      </c>
      <c r="BV34" s="424">
        <v>5284</v>
      </c>
      <c r="BW34" s="420">
        <v>274073</v>
      </c>
      <c r="BX34" s="421">
        <v>5444</v>
      </c>
      <c r="BY34" s="420">
        <v>280891</v>
      </c>
      <c r="BZ34" s="422">
        <v>5618</v>
      </c>
      <c r="CA34" s="420">
        <v>287812</v>
      </c>
      <c r="CB34" s="425">
        <v>5765</v>
      </c>
      <c r="CC34" s="427">
        <v>294953</v>
      </c>
      <c r="CD34" s="425">
        <v>5909</v>
      </c>
      <c r="CE34" s="427">
        <v>299832</v>
      </c>
      <c r="CF34" s="425">
        <v>6085</v>
      </c>
      <c r="CG34" s="427">
        <v>307245</v>
      </c>
      <c r="CH34" s="425">
        <v>6243</v>
      </c>
      <c r="CI34" s="427">
        <v>313788</v>
      </c>
      <c r="CJ34" s="425">
        <v>6434</v>
      </c>
      <c r="CK34" s="427">
        <v>320143</v>
      </c>
      <c r="CL34" s="425">
        <v>6603</v>
      </c>
      <c r="CM34" s="427">
        <v>326379</v>
      </c>
      <c r="CN34" s="425">
        <v>6668</v>
      </c>
      <c r="CO34" s="427">
        <v>331470</v>
      </c>
      <c r="CP34" s="425">
        <v>6905</v>
      </c>
      <c r="CQ34" s="427">
        <v>337107</v>
      </c>
      <c r="CR34" s="425">
        <v>7082</v>
      </c>
      <c r="CS34" s="427">
        <v>343638</v>
      </c>
      <c r="CT34" s="425">
        <v>7258</v>
      </c>
      <c r="CU34" s="427">
        <v>349487</v>
      </c>
      <c r="CV34" s="425">
        <v>7429</v>
      </c>
      <c r="CW34" s="110">
        <v>355760</v>
      </c>
      <c r="CX34" s="446">
        <v>7573</v>
      </c>
      <c r="CY34" s="110">
        <v>361523</v>
      </c>
      <c r="CZ34" s="446">
        <v>7704</v>
      </c>
      <c r="DA34" s="426"/>
      <c r="DB34" s="426"/>
    </row>
    <row r="35" spans="1:106" s="438" customFormat="1" x14ac:dyDescent="0.2">
      <c r="A35" s="407">
        <v>32</v>
      </c>
      <c r="B35" s="348" t="s">
        <v>32</v>
      </c>
      <c r="C35" s="428"/>
      <c r="D35" s="429"/>
      <c r="E35" s="428"/>
      <c r="F35" s="429"/>
      <c r="G35" s="420">
        <v>652</v>
      </c>
      <c r="H35" s="421">
        <v>77</v>
      </c>
      <c r="I35" s="420">
        <v>1443</v>
      </c>
      <c r="J35" s="421">
        <v>145</v>
      </c>
      <c r="K35" s="420">
        <v>2242</v>
      </c>
      <c r="L35" s="421">
        <v>220</v>
      </c>
      <c r="M35" s="420">
        <v>3137</v>
      </c>
      <c r="N35" s="421">
        <v>304</v>
      </c>
      <c r="O35" s="420">
        <v>4758</v>
      </c>
      <c r="P35" s="421">
        <v>441</v>
      </c>
      <c r="Q35" s="420">
        <v>5252</v>
      </c>
      <c r="R35" s="421">
        <v>495</v>
      </c>
      <c r="S35" s="420">
        <v>5744</v>
      </c>
      <c r="T35" s="421">
        <v>529</v>
      </c>
      <c r="U35" s="420">
        <v>6223</v>
      </c>
      <c r="V35" s="421">
        <v>578</v>
      </c>
      <c r="W35" s="420">
        <v>6922</v>
      </c>
      <c r="X35" s="421">
        <v>614</v>
      </c>
      <c r="Y35" s="420">
        <v>7276</v>
      </c>
      <c r="Z35" s="421">
        <v>665</v>
      </c>
      <c r="AA35" s="420">
        <v>7786</v>
      </c>
      <c r="AB35" s="421">
        <v>709</v>
      </c>
      <c r="AC35" s="420">
        <v>8197</v>
      </c>
      <c r="AD35" s="421">
        <v>751</v>
      </c>
      <c r="AE35" s="420">
        <v>8668</v>
      </c>
      <c r="AF35" s="421">
        <v>809</v>
      </c>
      <c r="AG35" s="420">
        <v>9189</v>
      </c>
      <c r="AH35" s="421">
        <v>849</v>
      </c>
      <c r="AI35" s="420">
        <v>9770</v>
      </c>
      <c r="AJ35" s="421">
        <v>903</v>
      </c>
      <c r="AK35" s="420">
        <v>10264</v>
      </c>
      <c r="AL35" s="421">
        <v>932</v>
      </c>
      <c r="AM35" s="420">
        <v>10843</v>
      </c>
      <c r="AN35" s="421">
        <v>984</v>
      </c>
      <c r="AO35" s="420">
        <v>11446</v>
      </c>
      <c r="AP35" s="421">
        <v>1037</v>
      </c>
      <c r="AQ35" s="420">
        <v>12007</v>
      </c>
      <c r="AR35" s="421">
        <v>1070</v>
      </c>
      <c r="AS35" s="420">
        <v>12394</v>
      </c>
      <c r="AT35" s="422">
        <v>1103</v>
      </c>
      <c r="AU35" s="420">
        <v>13127</v>
      </c>
      <c r="AV35" s="422">
        <v>1156</v>
      </c>
      <c r="AW35" s="423">
        <v>13732</v>
      </c>
      <c r="AX35" s="424">
        <v>1200</v>
      </c>
      <c r="AY35" s="420">
        <v>14333</v>
      </c>
      <c r="AZ35" s="421">
        <v>1248</v>
      </c>
      <c r="BA35" s="420">
        <v>14841</v>
      </c>
      <c r="BB35" s="422">
        <v>1295</v>
      </c>
      <c r="BC35" s="420">
        <v>15359</v>
      </c>
      <c r="BD35" s="422">
        <v>1337</v>
      </c>
      <c r="BE35" s="423">
        <v>15984</v>
      </c>
      <c r="BF35" s="424">
        <v>1375</v>
      </c>
      <c r="BG35" s="420">
        <v>16534</v>
      </c>
      <c r="BH35" s="421">
        <v>1401</v>
      </c>
      <c r="BI35" s="420">
        <v>17049</v>
      </c>
      <c r="BJ35" s="422">
        <v>1470</v>
      </c>
      <c r="BK35" s="420">
        <v>17586</v>
      </c>
      <c r="BL35" s="422">
        <v>1528</v>
      </c>
      <c r="BM35" s="423">
        <v>18268</v>
      </c>
      <c r="BN35" s="424">
        <v>1576</v>
      </c>
      <c r="BO35" s="420">
        <v>18889</v>
      </c>
      <c r="BP35" s="421">
        <v>1627</v>
      </c>
      <c r="BQ35" s="420">
        <v>19419</v>
      </c>
      <c r="BR35" s="422">
        <v>1684</v>
      </c>
      <c r="BS35" s="420">
        <v>20045</v>
      </c>
      <c r="BT35" s="425">
        <v>1748</v>
      </c>
      <c r="BU35" s="423">
        <v>20732</v>
      </c>
      <c r="BV35" s="424">
        <v>1811</v>
      </c>
      <c r="BW35" s="420">
        <v>21323</v>
      </c>
      <c r="BX35" s="421">
        <v>1866</v>
      </c>
      <c r="BY35" s="420">
        <v>21856</v>
      </c>
      <c r="BZ35" s="422">
        <v>1922</v>
      </c>
      <c r="CA35" s="420">
        <v>22394</v>
      </c>
      <c r="CB35" s="425">
        <v>1971</v>
      </c>
      <c r="CC35" s="427">
        <v>23121</v>
      </c>
      <c r="CD35" s="425">
        <v>2030</v>
      </c>
      <c r="CE35" s="427">
        <v>23692</v>
      </c>
      <c r="CF35" s="425">
        <v>2083</v>
      </c>
      <c r="CG35" s="427">
        <v>24393</v>
      </c>
      <c r="CH35" s="425">
        <v>2129</v>
      </c>
      <c r="CI35" s="427">
        <v>25104</v>
      </c>
      <c r="CJ35" s="425">
        <v>2183</v>
      </c>
      <c r="CK35" s="427">
        <v>25794</v>
      </c>
      <c r="CL35" s="425">
        <v>2242</v>
      </c>
      <c r="CM35" s="427">
        <v>26421</v>
      </c>
      <c r="CN35" s="425">
        <v>2216</v>
      </c>
      <c r="CO35" s="427">
        <v>26996</v>
      </c>
      <c r="CP35" s="425">
        <v>2273</v>
      </c>
      <c r="CQ35" s="427">
        <v>27670</v>
      </c>
      <c r="CR35" s="425">
        <v>2343</v>
      </c>
      <c r="CS35" s="427">
        <v>28360</v>
      </c>
      <c r="CT35" s="425">
        <v>2394</v>
      </c>
      <c r="CU35" s="427">
        <v>29064</v>
      </c>
      <c r="CV35" s="425">
        <v>2434</v>
      </c>
      <c r="CW35" s="110">
        <v>29711</v>
      </c>
      <c r="CX35" s="446">
        <v>2489</v>
      </c>
      <c r="CY35" s="110">
        <v>30401</v>
      </c>
      <c r="CZ35" s="446">
        <v>2537</v>
      </c>
      <c r="DA35" s="426"/>
      <c r="DB35" s="426"/>
    </row>
    <row r="36" spans="1:106" s="438" customFormat="1" x14ac:dyDescent="0.2">
      <c r="A36" s="407">
        <v>33</v>
      </c>
      <c r="B36" s="348" t="s">
        <v>33</v>
      </c>
      <c r="C36" s="428"/>
      <c r="D36" s="429"/>
      <c r="E36" s="428"/>
      <c r="F36" s="429"/>
      <c r="G36" s="420">
        <v>731</v>
      </c>
      <c r="H36" s="421">
        <v>39</v>
      </c>
      <c r="I36" s="420">
        <v>884</v>
      </c>
      <c r="J36" s="421">
        <v>54</v>
      </c>
      <c r="K36" s="420">
        <v>1076</v>
      </c>
      <c r="L36" s="421">
        <v>67</v>
      </c>
      <c r="M36" s="420">
        <v>1325</v>
      </c>
      <c r="N36" s="421">
        <v>75</v>
      </c>
      <c r="O36" s="420">
        <v>1579</v>
      </c>
      <c r="P36" s="421">
        <v>90</v>
      </c>
      <c r="Q36" s="420">
        <v>1667</v>
      </c>
      <c r="R36" s="421">
        <v>96</v>
      </c>
      <c r="S36" s="420">
        <v>1790</v>
      </c>
      <c r="T36" s="421">
        <v>106</v>
      </c>
      <c r="U36" s="420">
        <v>1902</v>
      </c>
      <c r="V36" s="421">
        <v>116</v>
      </c>
      <c r="W36" s="420">
        <v>2030</v>
      </c>
      <c r="X36" s="421">
        <v>119</v>
      </c>
      <c r="Y36" s="420">
        <v>2077</v>
      </c>
      <c r="Z36" s="421">
        <v>131</v>
      </c>
      <c r="AA36" s="420">
        <v>2168</v>
      </c>
      <c r="AB36" s="421">
        <v>141</v>
      </c>
      <c r="AC36" s="420">
        <v>2252</v>
      </c>
      <c r="AD36" s="421">
        <v>147</v>
      </c>
      <c r="AE36" s="420">
        <v>2409</v>
      </c>
      <c r="AF36" s="421">
        <v>150</v>
      </c>
      <c r="AG36" s="420">
        <v>2540</v>
      </c>
      <c r="AH36" s="421">
        <v>161</v>
      </c>
      <c r="AI36" s="420">
        <v>2694</v>
      </c>
      <c r="AJ36" s="421">
        <v>168</v>
      </c>
      <c r="AK36" s="420">
        <v>2813</v>
      </c>
      <c r="AL36" s="421">
        <v>175</v>
      </c>
      <c r="AM36" s="420">
        <v>2924</v>
      </c>
      <c r="AN36" s="421">
        <v>189</v>
      </c>
      <c r="AO36" s="420">
        <v>3042</v>
      </c>
      <c r="AP36" s="421">
        <v>200</v>
      </c>
      <c r="AQ36" s="420">
        <v>3178</v>
      </c>
      <c r="AR36" s="421">
        <v>210</v>
      </c>
      <c r="AS36" s="420">
        <v>3256</v>
      </c>
      <c r="AT36" s="422">
        <v>217</v>
      </c>
      <c r="AU36" s="420">
        <v>3413</v>
      </c>
      <c r="AV36" s="422">
        <v>229</v>
      </c>
      <c r="AW36" s="423">
        <v>3534</v>
      </c>
      <c r="AX36" s="424">
        <v>232</v>
      </c>
      <c r="AY36" s="420">
        <v>3674</v>
      </c>
      <c r="AZ36" s="421">
        <v>237</v>
      </c>
      <c r="BA36" s="420">
        <v>3780</v>
      </c>
      <c r="BB36" s="422">
        <v>247</v>
      </c>
      <c r="BC36" s="420">
        <v>3949</v>
      </c>
      <c r="BD36" s="422">
        <v>257</v>
      </c>
      <c r="BE36" s="423">
        <v>4076</v>
      </c>
      <c r="BF36" s="424">
        <v>263</v>
      </c>
      <c r="BG36" s="420">
        <v>4236</v>
      </c>
      <c r="BH36" s="421">
        <v>278</v>
      </c>
      <c r="BI36" s="420">
        <v>4370</v>
      </c>
      <c r="BJ36" s="422">
        <v>295</v>
      </c>
      <c r="BK36" s="420">
        <v>4507</v>
      </c>
      <c r="BL36" s="422">
        <v>303</v>
      </c>
      <c r="BM36" s="423">
        <v>4664</v>
      </c>
      <c r="BN36" s="424">
        <v>312</v>
      </c>
      <c r="BO36" s="420">
        <v>4803</v>
      </c>
      <c r="BP36" s="421">
        <v>322</v>
      </c>
      <c r="BQ36" s="420">
        <v>4968</v>
      </c>
      <c r="BR36" s="422">
        <v>325</v>
      </c>
      <c r="BS36" s="420">
        <v>5120</v>
      </c>
      <c r="BT36" s="425">
        <v>336</v>
      </c>
      <c r="BU36" s="423">
        <v>5243</v>
      </c>
      <c r="BV36" s="424">
        <v>355</v>
      </c>
      <c r="BW36" s="420">
        <v>5399</v>
      </c>
      <c r="BX36" s="421">
        <v>358</v>
      </c>
      <c r="BY36" s="420">
        <v>5553</v>
      </c>
      <c r="BZ36" s="422">
        <v>370</v>
      </c>
      <c r="CA36" s="420">
        <v>5682</v>
      </c>
      <c r="CB36" s="425">
        <v>378</v>
      </c>
      <c r="CC36" s="427">
        <v>5855</v>
      </c>
      <c r="CD36" s="425">
        <v>388</v>
      </c>
      <c r="CE36" s="427">
        <v>5988</v>
      </c>
      <c r="CF36" s="425">
        <v>403</v>
      </c>
      <c r="CG36" s="427">
        <v>6145</v>
      </c>
      <c r="CH36" s="425">
        <v>413</v>
      </c>
      <c r="CI36" s="427">
        <v>6312</v>
      </c>
      <c r="CJ36" s="425">
        <v>418</v>
      </c>
      <c r="CK36" s="427">
        <v>6506</v>
      </c>
      <c r="CL36" s="425">
        <v>427</v>
      </c>
      <c r="CM36" s="427">
        <v>6703</v>
      </c>
      <c r="CN36" s="425">
        <v>427</v>
      </c>
      <c r="CO36" s="427">
        <v>6868</v>
      </c>
      <c r="CP36" s="425">
        <v>437</v>
      </c>
      <c r="CQ36" s="427">
        <v>7066</v>
      </c>
      <c r="CR36" s="425">
        <v>449</v>
      </c>
      <c r="CS36" s="427">
        <v>7275</v>
      </c>
      <c r="CT36" s="425">
        <v>454</v>
      </c>
      <c r="CU36" s="427">
        <v>7477</v>
      </c>
      <c r="CV36" s="425">
        <v>464</v>
      </c>
      <c r="CW36" s="110">
        <v>7687</v>
      </c>
      <c r="CX36" s="446">
        <v>475</v>
      </c>
      <c r="CY36" s="110">
        <v>7878</v>
      </c>
      <c r="CZ36" s="446">
        <v>487</v>
      </c>
      <c r="DA36" s="426"/>
      <c r="DB36" s="426"/>
    </row>
    <row r="37" spans="1:106" s="438" customFormat="1" x14ac:dyDescent="0.2">
      <c r="A37" s="407">
        <v>34</v>
      </c>
      <c r="B37" s="348" t="s">
        <v>34</v>
      </c>
      <c r="C37" s="428"/>
      <c r="D37" s="429"/>
      <c r="E37" s="428"/>
      <c r="F37" s="429"/>
      <c r="G37" s="420">
        <v>111137</v>
      </c>
      <c r="H37" s="421">
        <v>14294</v>
      </c>
      <c r="I37" s="420">
        <v>200187</v>
      </c>
      <c r="J37" s="421">
        <v>24656</v>
      </c>
      <c r="K37" s="420">
        <v>285346</v>
      </c>
      <c r="L37" s="421">
        <v>35667</v>
      </c>
      <c r="M37" s="420">
        <v>365172</v>
      </c>
      <c r="N37" s="421">
        <v>46581</v>
      </c>
      <c r="O37" s="420">
        <v>433766</v>
      </c>
      <c r="P37" s="421">
        <v>61668</v>
      </c>
      <c r="Q37" s="420">
        <v>465963</v>
      </c>
      <c r="R37" s="421">
        <v>66655</v>
      </c>
      <c r="S37" s="420">
        <v>501015</v>
      </c>
      <c r="T37" s="421">
        <v>72296</v>
      </c>
      <c r="U37" s="420">
        <v>528450</v>
      </c>
      <c r="V37" s="421">
        <v>78682</v>
      </c>
      <c r="W37" s="420">
        <v>563644</v>
      </c>
      <c r="X37" s="421">
        <v>83954</v>
      </c>
      <c r="Y37" s="420">
        <v>581270</v>
      </c>
      <c r="Z37" s="421">
        <v>89599</v>
      </c>
      <c r="AA37" s="420">
        <v>609499</v>
      </c>
      <c r="AB37" s="421">
        <v>95471</v>
      </c>
      <c r="AC37" s="420">
        <v>634527</v>
      </c>
      <c r="AD37" s="421">
        <v>101451</v>
      </c>
      <c r="AE37" s="420">
        <v>656953</v>
      </c>
      <c r="AF37" s="421">
        <v>107301</v>
      </c>
      <c r="AG37" s="420">
        <v>679060</v>
      </c>
      <c r="AH37" s="421">
        <v>111616</v>
      </c>
      <c r="AI37" s="420">
        <v>707442</v>
      </c>
      <c r="AJ37" s="421">
        <v>117482</v>
      </c>
      <c r="AK37" s="420">
        <v>730295</v>
      </c>
      <c r="AL37" s="421">
        <v>122960</v>
      </c>
      <c r="AM37" s="420">
        <v>750149</v>
      </c>
      <c r="AN37" s="421">
        <v>127854</v>
      </c>
      <c r="AO37" s="420">
        <v>772007</v>
      </c>
      <c r="AP37" s="421">
        <v>132673</v>
      </c>
      <c r="AQ37" s="420">
        <v>793742</v>
      </c>
      <c r="AR37" s="421">
        <v>137964</v>
      </c>
      <c r="AS37" s="420">
        <v>808188</v>
      </c>
      <c r="AT37" s="422">
        <v>142438</v>
      </c>
      <c r="AU37" s="420">
        <v>831739</v>
      </c>
      <c r="AV37" s="422">
        <v>146942</v>
      </c>
      <c r="AW37" s="423">
        <v>850056</v>
      </c>
      <c r="AX37" s="424">
        <v>150928</v>
      </c>
      <c r="AY37" s="420">
        <v>869171</v>
      </c>
      <c r="AZ37" s="421">
        <v>155619</v>
      </c>
      <c r="BA37" s="420">
        <v>886856</v>
      </c>
      <c r="BB37" s="422">
        <v>160738</v>
      </c>
      <c r="BC37" s="420">
        <v>902588</v>
      </c>
      <c r="BD37" s="422">
        <v>165696</v>
      </c>
      <c r="BE37" s="423">
        <v>919388</v>
      </c>
      <c r="BF37" s="424">
        <v>169675</v>
      </c>
      <c r="BG37" s="420">
        <v>936747</v>
      </c>
      <c r="BH37" s="421">
        <v>176086</v>
      </c>
      <c r="BI37" s="420">
        <v>952754</v>
      </c>
      <c r="BJ37" s="422">
        <v>184713</v>
      </c>
      <c r="BK37" s="420">
        <v>967068</v>
      </c>
      <c r="BL37" s="422">
        <v>189536</v>
      </c>
      <c r="BM37" s="423">
        <v>983776</v>
      </c>
      <c r="BN37" s="424">
        <v>193617</v>
      </c>
      <c r="BO37" s="420">
        <v>998614</v>
      </c>
      <c r="BP37" s="421">
        <v>199275</v>
      </c>
      <c r="BQ37" s="420">
        <v>1012831</v>
      </c>
      <c r="BR37" s="422">
        <v>205068</v>
      </c>
      <c r="BS37" s="420">
        <v>1026754</v>
      </c>
      <c r="BT37" s="425">
        <v>210516</v>
      </c>
      <c r="BU37" s="423">
        <v>1040229</v>
      </c>
      <c r="BV37" s="424">
        <v>215265</v>
      </c>
      <c r="BW37" s="420">
        <v>1054955</v>
      </c>
      <c r="BX37" s="421">
        <v>221094</v>
      </c>
      <c r="BY37" s="420">
        <v>1067854</v>
      </c>
      <c r="BZ37" s="422">
        <v>226728</v>
      </c>
      <c r="CA37" s="420">
        <v>1077127</v>
      </c>
      <c r="CB37" s="425">
        <v>231673</v>
      </c>
      <c r="CC37" s="427">
        <v>1090943</v>
      </c>
      <c r="CD37" s="425">
        <v>236228</v>
      </c>
      <c r="CE37" s="427">
        <v>1102634</v>
      </c>
      <c r="CF37" s="425">
        <v>241441</v>
      </c>
      <c r="CG37" s="427">
        <v>1117363</v>
      </c>
      <c r="CH37" s="425">
        <v>246489</v>
      </c>
      <c r="CI37" s="427">
        <v>1128455</v>
      </c>
      <c r="CJ37" s="425">
        <v>251044</v>
      </c>
      <c r="CK37" s="427">
        <v>1140213</v>
      </c>
      <c r="CL37" s="425">
        <v>255371</v>
      </c>
      <c r="CM37" s="427">
        <v>1152533</v>
      </c>
      <c r="CN37" s="425">
        <v>258519</v>
      </c>
      <c r="CO37" s="427">
        <v>1164938</v>
      </c>
      <c r="CP37" s="425">
        <v>264167</v>
      </c>
      <c r="CQ37" s="427">
        <v>1177262</v>
      </c>
      <c r="CR37" s="425">
        <v>269555</v>
      </c>
      <c r="CS37" s="427">
        <v>1190324</v>
      </c>
      <c r="CT37" s="425">
        <v>274191</v>
      </c>
      <c r="CU37" s="427">
        <v>1204408</v>
      </c>
      <c r="CV37" s="425">
        <v>280240</v>
      </c>
      <c r="CW37" s="110">
        <v>1217705</v>
      </c>
      <c r="CX37" s="446">
        <v>285672</v>
      </c>
      <c r="CY37" s="110">
        <v>1229020</v>
      </c>
      <c r="CZ37" s="446">
        <v>290603</v>
      </c>
      <c r="DA37" s="426"/>
      <c r="DB37" s="426"/>
    </row>
    <row r="38" spans="1:106" s="438" customFormat="1" ht="14.25" customHeight="1" x14ac:dyDescent="0.2">
      <c r="A38" s="407">
        <v>35</v>
      </c>
      <c r="B38" s="348" t="s">
        <v>35</v>
      </c>
      <c r="C38" s="428"/>
      <c r="D38" s="429"/>
      <c r="E38" s="428"/>
      <c r="F38" s="429"/>
      <c r="G38" s="420">
        <v>2040</v>
      </c>
      <c r="H38" s="421">
        <v>132</v>
      </c>
      <c r="I38" s="420">
        <v>4157</v>
      </c>
      <c r="J38" s="421">
        <v>239</v>
      </c>
      <c r="K38" s="420">
        <v>6185</v>
      </c>
      <c r="L38" s="421">
        <v>318</v>
      </c>
      <c r="M38" s="420">
        <v>8607</v>
      </c>
      <c r="N38" s="421">
        <v>438</v>
      </c>
      <c r="O38" s="420">
        <v>10859</v>
      </c>
      <c r="P38" s="421">
        <v>665</v>
      </c>
      <c r="Q38" s="420">
        <v>11815</v>
      </c>
      <c r="R38" s="421">
        <v>718</v>
      </c>
      <c r="S38" s="420">
        <v>12941</v>
      </c>
      <c r="T38" s="421">
        <v>787</v>
      </c>
      <c r="U38" s="420">
        <v>14085</v>
      </c>
      <c r="V38" s="421">
        <v>867</v>
      </c>
      <c r="W38" s="420">
        <v>15442</v>
      </c>
      <c r="X38" s="421">
        <v>930</v>
      </c>
      <c r="Y38" s="420">
        <v>16156</v>
      </c>
      <c r="Z38" s="421">
        <v>983</v>
      </c>
      <c r="AA38" s="420">
        <v>17195</v>
      </c>
      <c r="AB38" s="421">
        <v>1049</v>
      </c>
      <c r="AC38" s="420">
        <v>18237</v>
      </c>
      <c r="AD38" s="421">
        <v>1126</v>
      </c>
      <c r="AE38" s="420">
        <v>19335</v>
      </c>
      <c r="AF38" s="421">
        <v>1234</v>
      </c>
      <c r="AG38" s="420">
        <v>20372</v>
      </c>
      <c r="AH38" s="421">
        <v>1305</v>
      </c>
      <c r="AI38" s="420">
        <v>21742</v>
      </c>
      <c r="AJ38" s="421">
        <v>1398</v>
      </c>
      <c r="AK38" s="420">
        <v>22928</v>
      </c>
      <c r="AL38" s="421">
        <v>1509</v>
      </c>
      <c r="AM38" s="420">
        <v>24095</v>
      </c>
      <c r="AN38" s="421">
        <v>1592</v>
      </c>
      <c r="AO38" s="420">
        <v>25318</v>
      </c>
      <c r="AP38" s="421">
        <v>1679</v>
      </c>
      <c r="AQ38" s="420">
        <v>26736</v>
      </c>
      <c r="AR38" s="421">
        <v>1761</v>
      </c>
      <c r="AS38" s="420">
        <v>27606</v>
      </c>
      <c r="AT38" s="422">
        <v>1838</v>
      </c>
      <c r="AU38" s="420">
        <v>29125</v>
      </c>
      <c r="AV38" s="422">
        <v>1918</v>
      </c>
      <c r="AW38" s="423">
        <v>30214</v>
      </c>
      <c r="AX38" s="424">
        <v>1967</v>
      </c>
      <c r="AY38" s="420">
        <v>31482</v>
      </c>
      <c r="AZ38" s="421">
        <v>2050</v>
      </c>
      <c r="BA38" s="420">
        <v>33916</v>
      </c>
      <c r="BB38" s="422">
        <v>2252</v>
      </c>
      <c r="BC38" s="420">
        <v>37050</v>
      </c>
      <c r="BD38" s="422">
        <v>2594</v>
      </c>
      <c r="BE38" s="423">
        <v>39677</v>
      </c>
      <c r="BF38" s="424">
        <v>2912</v>
      </c>
      <c r="BG38" s="420">
        <v>42458</v>
      </c>
      <c r="BH38" s="421">
        <v>3300</v>
      </c>
      <c r="BI38" s="420">
        <v>45221</v>
      </c>
      <c r="BJ38" s="422">
        <v>3896</v>
      </c>
      <c r="BK38" s="420">
        <v>48169</v>
      </c>
      <c r="BL38" s="422">
        <v>4333</v>
      </c>
      <c r="BM38" s="423">
        <v>51397</v>
      </c>
      <c r="BN38" s="424">
        <v>4703</v>
      </c>
      <c r="BO38" s="420">
        <v>54524</v>
      </c>
      <c r="BP38" s="421">
        <v>5179</v>
      </c>
      <c r="BQ38" s="420">
        <v>58133</v>
      </c>
      <c r="BR38" s="422">
        <v>5660</v>
      </c>
      <c r="BS38" s="420">
        <v>61028</v>
      </c>
      <c r="BT38" s="425">
        <v>6119</v>
      </c>
      <c r="BU38" s="423">
        <v>64195</v>
      </c>
      <c r="BV38" s="424">
        <v>6558</v>
      </c>
      <c r="BW38" s="420">
        <v>67688</v>
      </c>
      <c r="BX38" s="421">
        <v>7162</v>
      </c>
      <c r="BY38" s="420">
        <v>70757</v>
      </c>
      <c r="BZ38" s="422">
        <v>7799</v>
      </c>
      <c r="CA38" s="420">
        <v>73180</v>
      </c>
      <c r="CB38" s="425">
        <v>8321</v>
      </c>
      <c r="CC38" s="420">
        <v>76445</v>
      </c>
      <c r="CD38" s="425">
        <v>8795</v>
      </c>
      <c r="CE38" s="420">
        <v>79489</v>
      </c>
      <c r="CF38" s="425">
        <v>9361</v>
      </c>
      <c r="CG38" s="420">
        <v>82988</v>
      </c>
      <c r="CH38" s="425">
        <v>9966</v>
      </c>
      <c r="CI38" s="420">
        <v>86390</v>
      </c>
      <c r="CJ38" s="425">
        <v>10484</v>
      </c>
      <c r="CK38" s="420">
        <v>89830</v>
      </c>
      <c r="CL38" s="425">
        <v>10999</v>
      </c>
      <c r="CM38" s="420">
        <v>93448</v>
      </c>
      <c r="CN38" s="425">
        <v>11429</v>
      </c>
      <c r="CO38" s="420">
        <v>97222</v>
      </c>
      <c r="CP38" s="425">
        <v>12090</v>
      </c>
      <c r="CQ38" s="420">
        <v>101053</v>
      </c>
      <c r="CR38" s="425">
        <v>12771</v>
      </c>
      <c r="CS38" s="420">
        <v>104881</v>
      </c>
      <c r="CT38" s="425">
        <v>13344</v>
      </c>
      <c r="CU38" s="420">
        <v>109366</v>
      </c>
      <c r="CV38" s="425">
        <v>14162</v>
      </c>
      <c r="CW38" s="110">
        <v>113798</v>
      </c>
      <c r="CX38" s="446">
        <v>14949</v>
      </c>
      <c r="CY38" s="110">
        <v>118078</v>
      </c>
      <c r="CZ38" s="446">
        <v>15359</v>
      </c>
      <c r="DA38" s="426"/>
      <c r="DB38" s="426"/>
    </row>
    <row r="39" spans="1:106" s="438" customFormat="1" x14ac:dyDescent="0.2">
      <c r="A39" s="407">
        <v>36</v>
      </c>
      <c r="B39" s="348" t="s">
        <v>36</v>
      </c>
      <c r="C39" s="428"/>
      <c r="D39" s="429"/>
      <c r="E39" s="428"/>
      <c r="F39" s="429"/>
      <c r="G39" s="420">
        <v>9753</v>
      </c>
      <c r="H39" s="421">
        <v>34</v>
      </c>
      <c r="I39" s="420">
        <v>25799</v>
      </c>
      <c r="J39" s="421">
        <v>74</v>
      </c>
      <c r="K39" s="420">
        <v>44189</v>
      </c>
      <c r="L39" s="421">
        <v>143</v>
      </c>
      <c r="M39" s="420">
        <v>65629</v>
      </c>
      <c r="N39" s="421">
        <v>197</v>
      </c>
      <c r="O39" s="420">
        <v>98386</v>
      </c>
      <c r="P39" s="421">
        <v>269</v>
      </c>
      <c r="Q39" s="420">
        <v>109014</v>
      </c>
      <c r="R39" s="421">
        <v>300</v>
      </c>
      <c r="S39" s="420">
        <v>120683</v>
      </c>
      <c r="T39" s="421">
        <v>335</v>
      </c>
      <c r="U39" s="420">
        <v>131651</v>
      </c>
      <c r="V39" s="421">
        <v>382</v>
      </c>
      <c r="W39" s="420">
        <v>146825</v>
      </c>
      <c r="X39" s="421">
        <v>427</v>
      </c>
      <c r="Y39" s="420">
        <v>155105</v>
      </c>
      <c r="Z39" s="421">
        <v>490</v>
      </c>
      <c r="AA39" s="420">
        <v>166755</v>
      </c>
      <c r="AB39" s="421">
        <v>534</v>
      </c>
      <c r="AC39" s="420">
        <v>178345</v>
      </c>
      <c r="AD39" s="421">
        <v>580</v>
      </c>
      <c r="AE39" s="420">
        <v>190591</v>
      </c>
      <c r="AF39" s="421">
        <v>618</v>
      </c>
      <c r="AG39" s="420">
        <v>202105</v>
      </c>
      <c r="AH39" s="421">
        <v>669</v>
      </c>
      <c r="AI39" s="420">
        <v>215271</v>
      </c>
      <c r="AJ39" s="421">
        <v>713</v>
      </c>
      <c r="AK39" s="420">
        <v>227328</v>
      </c>
      <c r="AL39" s="421">
        <v>763</v>
      </c>
      <c r="AM39" s="420">
        <v>240010</v>
      </c>
      <c r="AN39" s="421">
        <v>803</v>
      </c>
      <c r="AO39" s="420">
        <v>253331</v>
      </c>
      <c r="AP39" s="421">
        <v>853</v>
      </c>
      <c r="AQ39" s="420">
        <v>266086</v>
      </c>
      <c r="AR39" s="421">
        <v>893</v>
      </c>
      <c r="AS39" s="420">
        <v>274875</v>
      </c>
      <c r="AT39" s="422">
        <v>939</v>
      </c>
      <c r="AU39" s="420">
        <v>291420</v>
      </c>
      <c r="AV39" s="422">
        <v>982</v>
      </c>
      <c r="AW39" s="423">
        <v>303928</v>
      </c>
      <c r="AX39" s="424">
        <v>1024</v>
      </c>
      <c r="AY39" s="420">
        <v>317281</v>
      </c>
      <c r="AZ39" s="421">
        <v>1086</v>
      </c>
      <c r="BA39" s="420">
        <v>329811</v>
      </c>
      <c r="BB39" s="422">
        <v>1134</v>
      </c>
      <c r="BC39" s="420">
        <v>342219</v>
      </c>
      <c r="BD39" s="422">
        <v>1198</v>
      </c>
      <c r="BE39" s="423">
        <v>355321</v>
      </c>
      <c r="BF39" s="424">
        <v>1241</v>
      </c>
      <c r="BG39" s="420">
        <v>368647</v>
      </c>
      <c r="BH39" s="421">
        <v>1279</v>
      </c>
      <c r="BI39" s="420">
        <v>381354</v>
      </c>
      <c r="BJ39" s="422">
        <v>1382</v>
      </c>
      <c r="BK39" s="420">
        <v>394482</v>
      </c>
      <c r="BL39" s="422">
        <v>1444</v>
      </c>
      <c r="BM39" s="423">
        <v>409843</v>
      </c>
      <c r="BN39" s="424">
        <v>1522</v>
      </c>
      <c r="BO39" s="420">
        <v>422835</v>
      </c>
      <c r="BP39" s="421">
        <v>1592</v>
      </c>
      <c r="BQ39" s="420">
        <v>436433</v>
      </c>
      <c r="BR39" s="422">
        <v>1664</v>
      </c>
      <c r="BS39" s="420">
        <v>450628</v>
      </c>
      <c r="BT39" s="425">
        <v>1743</v>
      </c>
      <c r="BU39" s="423">
        <v>465763</v>
      </c>
      <c r="BV39" s="424">
        <v>1824</v>
      </c>
      <c r="BW39" s="420">
        <v>479903</v>
      </c>
      <c r="BX39" s="421">
        <v>1916</v>
      </c>
      <c r="BY39" s="420">
        <v>494494</v>
      </c>
      <c r="BZ39" s="422">
        <v>1999</v>
      </c>
      <c r="CA39" s="420">
        <v>506979</v>
      </c>
      <c r="CB39" s="425">
        <v>2079</v>
      </c>
      <c r="CC39" s="427">
        <v>523430</v>
      </c>
      <c r="CD39" s="425">
        <v>2161</v>
      </c>
      <c r="CE39" s="427">
        <v>536134</v>
      </c>
      <c r="CF39" s="425">
        <v>2257</v>
      </c>
      <c r="CG39" s="427">
        <v>553045</v>
      </c>
      <c r="CH39" s="425">
        <v>2327</v>
      </c>
      <c r="CI39" s="427">
        <v>568546</v>
      </c>
      <c r="CJ39" s="425">
        <v>2419</v>
      </c>
      <c r="CK39" s="427">
        <v>584924</v>
      </c>
      <c r="CL39" s="425">
        <v>2512</v>
      </c>
      <c r="CM39" s="427">
        <v>599838</v>
      </c>
      <c r="CN39" s="425">
        <v>2616</v>
      </c>
      <c r="CO39" s="427">
        <v>615174</v>
      </c>
      <c r="CP39" s="425">
        <v>2721</v>
      </c>
      <c r="CQ39" s="427">
        <v>631352</v>
      </c>
      <c r="CR39" s="425">
        <v>2838</v>
      </c>
      <c r="CS39" s="427">
        <v>648603</v>
      </c>
      <c r="CT39" s="425">
        <v>2933</v>
      </c>
      <c r="CU39" s="427">
        <v>665383</v>
      </c>
      <c r="CV39" s="425">
        <v>3042</v>
      </c>
      <c r="CW39" s="110">
        <v>681647</v>
      </c>
      <c r="CX39" s="446">
        <v>3152</v>
      </c>
      <c r="CY39" s="110">
        <v>697013</v>
      </c>
      <c r="CZ39" s="446">
        <v>3241</v>
      </c>
      <c r="DA39" s="426"/>
      <c r="DB39" s="426"/>
    </row>
    <row r="40" spans="1:106" s="438" customFormat="1" x14ac:dyDescent="0.2">
      <c r="A40" s="407">
        <v>37</v>
      </c>
      <c r="B40" s="348" t="s">
        <v>37</v>
      </c>
      <c r="C40" s="428"/>
      <c r="D40" s="429"/>
      <c r="E40" s="428"/>
      <c r="F40" s="429"/>
      <c r="G40" s="420">
        <v>4236</v>
      </c>
      <c r="H40" s="421">
        <v>264</v>
      </c>
      <c r="I40" s="420">
        <v>10033</v>
      </c>
      <c r="J40" s="421">
        <v>500</v>
      </c>
      <c r="K40" s="420">
        <v>16572</v>
      </c>
      <c r="L40" s="421">
        <v>727</v>
      </c>
      <c r="M40" s="420">
        <v>23556</v>
      </c>
      <c r="N40" s="421">
        <v>1012</v>
      </c>
      <c r="O40" s="420">
        <v>31627</v>
      </c>
      <c r="P40" s="421">
        <v>1554</v>
      </c>
      <c r="Q40" s="420">
        <v>35219</v>
      </c>
      <c r="R40" s="421">
        <v>1730</v>
      </c>
      <c r="S40" s="420">
        <v>39196</v>
      </c>
      <c r="T40" s="421">
        <v>1898</v>
      </c>
      <c r="U40" s="420">
        <v>43305</v>
      </c>
      <c r="V40" s="421">
        <v>2109</v>
      </c>
      <c r="W40" s="420">
        <v>49783</v>
      </c>
      <c r="X40" s="421">
        <v>2280</v>
      </c>
      <c r="Y40" s="420">
        <v>52896</v>
      </c>
      <c r="Z40" s="421">
        <v>2498</v>
      </c>
      <c r="AA40" s="420">
        <v>57546</v>
      </c>
      <c r="AB40" s="421">
        <v>2693</v>
      </c>
      <c r="AC40" s="420">
        <v>62653</v>
      </c>
      <c r="AD40" s="421">
        <v>2930</v>
      </c>
      <c r="AE40" s="420">
        <v>68079</v>
      </c>
      <c r="AF40" s="421">
        <v>3159</v>
      </c>
      <c r="AG40" s="420">
        <v>72709</v>
      </c>
      <c r="AH40" s="421">
        <v>3356</v>
      </c>
      <c r="AI40" s="420">
        <v>79446</v>
      </c>
      <c r="AJ40" s="421">
        <v>3615</v>
      </c>
      <c r="AK40" s="420">
        <v>86593</v>
      </c>
      <c r="AL40" s="421">
        <v>3863</v>
      </c>
      <c r="AM40" s="420">
        <v>93116</v>
      </c>
      <c r="AN40" s="421">
        <v>4137</v>
      </c>
      <c r="AO40" s="420">
        <v>99797</v>
      </c>
      <c r="AP40" s="421">
        <v>4398</v>
      </c>
      <c r="AQ40" s="420">
        <v>106884</v>
      </c>
      <c r="AR40" s="421">
        <v>4622</v>
      </c>
      <c r="AS40" s="420">
        <v>111300</v>
      </c>
      <c r="AT40" s="422">
        <v>4804</v>
      </c>
      <c r="AU40" s="420">
        <v>119186</v>
      </c>
      <c r="AV40" s="422">
        <v>5005</v>
      </c>
      <c r="AW40" s="423">
        <v>125571</v>
      </c>
      <c r="AX40" s="424">
        <v>5258</v>
      </c>
      <c r="AY40" s="420">
        <v>131847</v>
      </c>
      <c r="AZ40" s="421">
        <v>5522</v>
      </c>
      <c r="BA40" s="420">
        <v>138028</v>
      </c>
      <c r="BB40" s="422">
        <v>5756</v>
      </c>
      <c r="BC40" s="420">
        <v>144052</v>
      </c>
      <c r="BD40" s="422">
        <v>6013</v>
      </c>
      <c r="BE40" s="423">
        <v>150112</v>
      </c>
      <c r="BF40" s="424">
        <v>6232</v>
      </c>
      <c r="BG40" s="420">
        <v>156778</v>
      </c>
      <c r="BH40" s="421">
        <v>6346</v>
      </c>
      <c r="BI40" s="420">
        <v>164145</v>
      </c>
      <c r="BJ40" s="422">
        <v>6843</v>
      </c>
      <c r="BK40" s="420">
        <v>170514</v>
      </c>
      <c r="BL40" s="422">
        <v>7082</v>
      </c>
      <c r="BM40" s="423">
        <v>178227</v>
      </c>
      <c r="BN40" s="424">
        <v>7320</v>
      </c>
      <c r="BO40" s="420">
        <v>184959</v>
      </c>
      <c r="BP40" s="421">
        <v>7580</v>
      </c>
      <c r="BQ40" s="420">
        <v>192157</v>
      </c>
      <c r="BR40" s="422">
        <v>7860</v>
      </c>
      <c r="BS40" s="420">
        <v>198626</v>
      </c>
      <c r="BT40" s="425">
        <v>8122</v>
      </c>
      <c r="BU40" s="423">
        <v>205643</v>
      </c>
      <c r="BV40" s="424">
        <v>8397</v>
      </c>
      <c r="BW40" s="420">
        <v>212534</v>
      </c>
      <c r="BX40" s="421">
        <v>8704</v>
      </c>
      <c r="BY40" s="420">
        <v>220023</v>
      </c>
      <c r="BZ40" s="422">
        <v>9057</v>
      </c>
      <c r="CA40" s="420">
        <v>226375</v>
      </c>
      <c r="CB40" s="425">
        <v>9347</v>
      </c>
      <c r="CC40" s="420">
        <v>233750</v>
      </c>
      <c r="CD40" s="425">
        <v>9661</v>
      </c>
      <c r="CE40" s="420">
        <v>239743</v>
      </c>
      <c r="CF40" s="425">
        <v>9965</v>
      </c>
      <c r="CG40" s="420">
        <v>250459</v>
      </c>
      <c r="CH40" s="425">
        <v>10320</v>
      </c>
      <c r="CI40" s="420">
        <v>257437</v>
      </c>
      <c r="CJ40" s="425">
        <v>10624</v>
      </c>
      <c r="CK40" s="420">
        <v>264699</v>
      </c>
      <c r="CL40" s="425">
        <v>10958</v>
      </c>
      <c r="CM40" s="420">
        <v>272362</v>
      </c>
      <c r="CN40" s="425">
        <v>11062</v>
      </c>
      <c r="CO40" s="420">
        <v>279997</v>
      </c>
      <c r="CP40" s="425">
        <v>11440</v>
      </c>
      <c r="CQ40" s="420">
        <v>287669</v>
      </c>
      <c r="CR40" s="425">
        <v>11829</v>
      </c>
      <c r="CS40" s="420">
        <v>295491</v>
      </c>
      <c r="CT40" s="425">
        <v>12188</v>
      </c>
      <c r="CU40" s="420">
        <v>303613</v>
      </c>
      <c r="CV40" s="425">
        <v>12610</v>
      </c>
      <c r="CW40" s="110">
        <v>312289</v>
      </c>
      <c r="CX40" s="446">
        <v>13032</v>
      </c>
      <c r="CY40" s="110">
        <v>320745</v>
      </c>
      <c r="CZ40" s="446">
        <v>13377</v>
      </c>
      <c r="DA40" s="426"/>
      <c r="DB40" s="426"/>
    </row>
    <row r="41" spans="1:106" s="438" customFormat="1" x14ac:dyDescent="0.2">
      <c r="A41" s="407">
        <v>38</v>
      </c>
      <c r="B41" s="348" t="s">
        <v>38</v>
      </c>
      <c r="C41" s="428"/>
      <c r="D41" s="429"/>
      <c r="E41" s="428"/>
      <c r="F41" s="429"/>
      <c r="G41" s="420">
        <v>25218</v>
      </c>
      <c r="H41" s="421">
        <v>606</v>
      </c>
      <c r="I41" s="420">
        <v>41674</v>
      </c>
      <c r="J41" s="421">
        <v>1029</v>
      </c>
      <c r="K41" s="420">
        <v>56527</v>
      </c>
      <c r="L41" s="421">
        <v>1374</v>
      </c>
      <c r="M41" s="420">
        <v>69951</v>
      </c>
      <c r="N41" s="421">
        <v>1628</v>
      </c>
      <c r="O41" s="420">
        <v>83201</v>
      </c>
      <c r="P41" s="421">
        <v>2251</v>
      </c>
      <c r="Q41" s="420">
        <v>88329</v>
      </c>
      <c r="R41" s="421">
        <v>2391</v>
      </c>
      <c r="S41" s="420">
        <v>94685</v>
      </c>
      <c r="T41" s="421">
        <v>2592</v>
      </c>
      <c r="U41" s="420">
        <v>100473</v>
      </c>
      <c r="V41" s="421">
        <v>2818</v>
      </c>
      <c r="W41" s="420">
        <v>106449</v>
      </c>
      <c r="X41" s="421">
        <v>2981</v>
      </c>
      <c r="Y41" s="420">
        <v>109343</v>
      </c>
      <c r="Z41" s="421">
        <v>3153</v>
      </c>
      <c r="AA41" s="420">
        <v>114178</v>
      </c>
      <c r="AB41" s="421">
        <v>3315</v>
      </c>
      <c r="AC41" s="420">
        <v>119028</v>
      </c>
      <c r="AD41" s="421">
        <v>3550</v>
      </c>
      <c r="AE41" s="420">
        <v>123149</v>
      </c>
      <c r="AF41" s="421">
        <v>3785</v>
      </c>
      <c r="AG41" s="420">
        <v>126744</v>
      </c>
      <c r="AH41" s="421">
        <v>3958</v>
      </c>
      <c r="AI41" s="420">
        <v>131552</v>
      </c>
      <c r="AJ41" s="421">
        <v>4199</v>
      </c>
      <c r="AK41" s="420">
        <v>136042</v>
      </c>
      <c r="AL41" s="421">
        <v>4422</v>
      </c>
      <c r="AM41" s="420">
        <v>139798</v>
      </c>
      <c r="AN41" s="421">
        <v>4614</v>
      </c>
      <c r="AO41" s="420">
        <v>143398</v>
      </c>
      <c r="AP41" s="421">
        <v>4792</v>
      </c>
      <c r="AQ41" s="420">
        <v>147539</v>
      </c>
      <c r="AR41" s="421">
        <v>5003</v>
      </c>
      <c r="AS41" s="420">
        <v>150639</v>
      </c>
      <c r="AT41" s="422">
        <v>5164</v>
      </c>
      <c r="AU41" s="420">
        <v>155701</v>
      </c>
      <c r="AV41" s="422">
        <v>5315</v>
      </c>
      <c r="AW41" s="423">
        <v>158960</v>
      </c>
      <c r="AX41" s="424">
        <v>5448</v>
      </c>
      <c r="AY41" s="420">
        <v>162991</v>
      </c>
      <c r="AZ41" s="421">
        <v>5631</v>
      </c>
      <c r="BA41" s="420">
        <v>167210</v>
      </c>
      <c r="BB41" s="422">
        <v>5855</v>
      </c>
      <c r="BC41" s="420">
        <v>170759</v>
      </c>
      <c r="BD41" s="422">
        <v>6025</v>
      </c>
      <c r="BE41" s="423">
        <v>174100</v>
      </c>
      <c r="BF41" s="424">
        <v>6185</v>
      </c>
      <c r="BG41" s="420">
        <v>178102</v>
      </c>
      <c r="BH41" s="421">
        <v>6405</v>
      </c>
      <c r="BI41" s="420">
        <v>182278</v>
      </c>
      <c r="BJ41" s="422">
        <v>6785</v>
      </c>
      <c r="BK41" s="420">
        <v>186049</v>
      </c>
      <c r="BL41" s="422">
        <v>6982</v>
      </c>
      <c r="BM41" s="423">
        <v>190144</v>
      </c>
      <c r="BN41" s="424">
        <v>7155</v>
      </c>
      <c r="BO41" s="420">
        <v>194607</v>
      </c>
      <c r="BP41" s="421">
        <v>7437</v>
      </c>
      <c r="BQ41" s="420">
        <v>199898</v>
      </c>
      <c r="BR41" s="422">
        <v>7738</v>
      </c>
      <c r="BS41" s="420">
        <v>204769</v>
      </c>
      <c r="BT41" s="425">
        <v>8016</v>
      </c>
      <c r="BU41" s="423">
        <v>208781</v>
      </c>
      <c r="BV41" s="424">
        <v>8206</v>
      </c>
      <c r="BW41" s="420">
        <v>213843</v>
      </c>
      <c r="BX41" s="421">
        <v>8519</v>
      </c>
      <c r="BY41" s="420">
        <v>219418</v>
      </c>
      <c r="BZ41" s="422">
        <v>8844</v>
      </c>
      <c r="CA41" s="420">
        <v>223060</v>
      </c>
      <c r="CB41" s="425">
        <v>9105</v>
      </c>
      <c r="CC41" s="420">
        <v>227595</v>
      </c>
      <c r="CD41" s="425">
        <v>9295</v>
      </c>
      <c r="CE41" s="420">
        <v>231964</v>
      </c>
      <c r="CF41" s="425">
        <v>9581</v>
      </c>
      <c r="CG41" s="420">
        <v>238144</v>
      </c>
      <c r="CH41" s="425">
        <v>9898</v>
      </c>
      <c r="CI41" s="420">
        <v>242724</v>
      </c>
      <c r="CJ41" s="425">
        <v>10141</v>
      </c>
      <c r="CK41" s="420">
        <v>247065</v>
      </c>
      <c r="CL41" s="425">
        <v>10379</v>
      </c>
      <c r="CM41" s="420">
        <v>251974</v>
      </c>
      <c r="CN41" s="425">
        <v>10576</v>
      </c>
      <c r="CO41" s="420">
        <v>257493</v>
      </c>
      <c r="CP41" s="425">
        <v>10936</v>
      </c>
      <c r="CQ41" s="420">
        <v>262239</v>
      </c>
      <c r="CR41" s="425">
        <v>11222</v>
      </c>
      <c r="CS41" s="420">
        <v>266893</v>
      </c>
      <c r="CT41" s="425">
        <v>11473</v>
      </c>
      <c r="CU41" s="420">
        <v>271866</v>
      </c>
      <c r="CV41" s="425">
        <v>11794</v>
      </c>
      <c r="CW41" s="110">
        <v>277277</v>
      </c>
      <c r="CX41" s="446">
        <v>12167</v>
      </c>
      <c r="CY41" s="110">
        <v>280981</v>
      </c>
      <c r="CZ41" s="446">
        <v>12379</v>
      </c>
      <c r="DA41" s="426"/>
      <c r="DB41" s="426"/>
    </row>
    <row r="42" spans="1:106" s="438" customFormat="1" x14ac:dyDescent="0.2">
      <c r="A42" s="407">
        <v>39</v>
      </c>
      <c r="B42" s="348" t="s">
        <v>39</v>
      </c>
      <c r="C42" s="428"/>
      <c r="D42" s="429"/>
      <c r="E42" s="428"/>
      <c r="F42" s="429"/>
      <c r="G42" s="420">
        <v>20002</v>
      </c>
      <c r="H42" s="421">
        <v>2096</v>
      </c>
      <c r="I42" s="420">
        <v>36514</v>
      </c>
      <c r="J42" s="421">
        <v>4070</v>
      </c>
      <c r="K42" s="420">
        <v>51237</v>
      </c>
      <c r="L42" s="421">
        <v>5407</v>
      </c>
      <c r="M42" s="420">
        <v>64214</v>
      </c>
      <c r="N42" s="421">
        <v>6587</v>
      </c>
      <c r="O42" s="420">
        <v>78066</v>
      </c>
      <c r="P42" s="421">
        <v>9108</v>
      </c>
      <c r="Q42" s="420">
        <v>82325</v>
      </c>
      <c r="R42" s="421">
        <v>9699</v>
      </c>
      <c r="S42" s="420">
        <v>90071</v>
      </c>
      <c r="T42" s="421">
        <v>10767</v>
      </c>
      <c r="U42" s="420">
        <v>96606</v>
      </c>
      <c r="V42" s="421">
        <v>11594</v>
      </c>
      <c r="W42" s="420">
        <v>105568</v>
      </c>
      <c r="X42" s="421">
        <v>12644</v>
      </c>
      <c r="Y42" s="420">
        <v>109173</v>
      </c>
      <c r="Z42" s="421">
        <v>13454</v>
      </c>
      <c r="AA42" s="420">
        <v>117021</v>
      </c>
      <c r="AB42" s="421">
        <v>14699</v>
      </c>
      <c r="AC42" s="420">
        <v>124203</v>
      </c>
      <c r="AD42" s="421">
        <v>15874</v>
      </c>
      <c r="AE42" s="420">
        <v>130439</v>
      </c>
      <c r="AF42" s="421">
        <v>17087</v>
      </c>
      <c r="AG42" s="420">
        <v>135106</v>
      </c>
      <c r="AH42" s="421">
        <v>17788</v>
      </c>
      <c r="AI42" s="420">
        <v>143665</v>
      </c>
      <c r="AJ42" s="421">
        <v>19369</v>
      </c>
      <c r="AK42" s="420">
        <v>150565</v>
      </c>
      <c r="AL42" s="421">
        <v>20528</v>
      </c>
      <c r="AM42" s="420">
        <v>156537</v>
      </c>
      <c r="AN42" s="421">
        <v>21659</v>
      </c>
      <c r="AO42" s="420">
        <v>161401</v>
      </c>
      <c r="AP42" s="421">
        <v>22457</v>
      </c>
      <c r="AQ42" s="420">
        <v>168761</v>
      </c>
      <c r="AR42" s="421">
        <v>23735</v>
      </c>
      <c r="AS42" s="420">
        <v>173725</v>
      </c>
      <c r="AT42" s="422">
        <v>24576</v>
      </c>
      <c r="AU42" s="420">
        <v>181261</v>
      </c>
      <c r="AV42" s="422">
        <v>25425</v>
      </c>
      <c r="AW42" s="423">
        <v>185388</v>
      </c>
      <c r="AX42" s="424">
        <v>26102</v>
      </c>
      <c r="AY42" s="420">
        <v>192091</v>
      </c>
      <c r="AZ42" s="421">
        <v>27389</v>
      </c>
      <c r="BA42" s="420">
        <v>199289</v>
      </c>
      <c r="BB42" s="422">
        <v>28606</v>
      </c>
      <c r="BC42" s="420">
        <v>205376</v>
      </c>
      <c r="BD42" s="422">
        <v>29716</v>
      </c>
      <c r="BE42" s="423">
        <v>209770</v>
      </c>
      <c r="BF42" s="424">
        <v>30496</v>
      </c>
      <c r="BG42" s="420">
        <v>216673</v>
      </c>
      <c r="BH42" s="421">
        <v>32215</v>
      </c>
      <c r="BI42" s="420">
        <v>223979</v>
      </c>
      <c r="BJ42" s="422">
        <v>34481</v>
      </c>
      <c r="BK42" s="420">
        <v>230331</v>
      </c>
      <c r="BL42" s="422">
        <v>36311</v>
      </c>
      <c r="BM42" s="423">
        <v>235642</v>
      </c>
      <c r="BN42" s="424">
        <v>37493</v>
      </c>
      <c r="BO42" s="420">
        <v>243397</v>
      </c>
      <c r="BP42" s="421">
        <v>39957</v>
      </c>
      <c r="BQ42" s="420">
        <v>252706</v>
      </c>
      <c r="BR42" s="422">
        <v>42224</v>
      </c>
      <c r="BS42" s="420">
        <v>260856</v>
      </c>
      <c r="BT42" s="425">
        <v>44336</v>
      </c>
      <c r="BU42" s="423">
        <v>266377</v>
      </c>
      <c r="BV42" s="424">
        <v>45827</v>
      </c>
      <c r="BW42" s="420">
        <v>274511</v>
      </c>
      <c r="BX42" s="421">
        <v>48484</v>
      </c>
      <c r="BY42" s="420">
        <v>284190</v>
      </c>
      <c r="BZ42" s="422">
        <v>51217</v>
      </c>
      <c r="CA42" s="420">
        <v>290185</v>
      </c>
      <c r="CB42" s="425">
        <v>53351</v>
      </c>
      <c r="CC42" s="427">
        <v>295393</v>
      </c>
      <c r="CD42" s="425">
        <v>54762</v>
      </c>
      <c r="CE42" s="427">
        <v>302471</v>
      </c>
      <c r="CF42" s="425">
        <v>57526</v>
      </c>
      <c r="CG42" s="427">
        <v>312245</v>
      </c>
      <c r="CH42" s="425">
        <v>59997</v>
      </c>
      <c r="CI42" s="427">
        <v>319501</v>
      </c>
      <c r="CJ42" s="425">
        <v>61952</v>
      </c>
      <c r="CK42" s="427">
        <v>324642</v>
      </c>
      <c r="CL42" s="425">
        <v>63571</v>
      </c>
      <c r="CM42" s="427">
        <v>332816</v>
      </c>
      <c r="CN42" s="425">
        <v>66722</v>
      </c>
      <c r="CO42" s="427">
        <v>342053</v>
      </c>
      <c r="CP42" s="425">
        <v>69565</v>
      </c>
      <c r="CQ42" s="427">
        <v>350068</v>
      </c>
      <c r="CR42" s="425">
        <v>71950</v>
      </c>
      <c r="CS42" s="427">
        <v>355600</v>
      </c>
      <c r="CT42" s="425">
        <v>73587</v>
      </c>
      <c r="CU42" s="427">
        <v>364333</v>
      </c>
      <c r="CV42" s="425">
        <v>76552</v>
      </c>
      <c r="CW42" s="110">
        <v>374071</v>
      </c>
      <c r="CX42" s="446">
        <v>79513</v>
      </c>
      <c r="CY42" s="110">
        <v>381016</v>
      </c>
      <c r="CZ42" s="446">
        <v>81542</v>
      </c>
      <c r="DA42" s="426"/>
      <c r="DB42" s="426"/>
    </row>
    <row r="43" spans="1:106" s="438" customFormat="1" ht="14.25" customHeight="1" x14ac:dyDescent="0.2">
      <c r="A43" s="407">
        <v>40</v>
      </c>
      <c r="B43" s="348" t="s">
        <v>40</v>
      </c>
      <c r="C43" s="428"/>
      <c r="D43" s="429"/>
      <c r="E43" s="428"/>
      <c r="F43" s="429"/>
      <c r="G43" s="420">
        <v>1133</v>
      </c>
      <c r="H43" s="421">
        <v>65</v>
      </c>
      <c r="I43" s="420">
        <v>2478</v>
      </c>
      <c r="J43" s="421">
        <v>168</v>
      </c>
      <c r="K43" s="420">
        <v>3654</v>
      </c>
      <c r="L43" s="421">
        <v>229</v>
      </c>
      <c r="M43" s="420">
        <v>5022</v>
      </c>
      <c r="N43" s="421">
        <v>294</v>
      </c>
      <c r="O43" s="420">
        <v>6436</v>
      </c>
      <c r="P43" s="421">
        <v>481</v>
      </c>
      <c r="Q43" s="420">
        <v>7123</v>
      </c>
      <c r="R43" s="421">
        <v>550</v>
      </c>
      <c r="S43" s="420">
        <v>7841</v>
      </c>
      <c r="T43" s="421">
        <v>604</v>
      </c>
      <c r="U43" s="420">
        <v>8493</v>
      </c>
      <c r="V43" s="421">
        <v>671</v>
      </c>
      <c r="W43" s="420">
        <v>9337</v>
      </c>
      <c r="X43" s="421">
        <v>744</v>
      </c>
      <c r="Y43" s="420">
        <v>9810</v>
      </c>
      <c r="Z43" s="421">
        <v>848</v>
      </c>
      <c r="AA43" s="420">
        <v>10504</v>
      </c>
      <c r="AB43" s="421">
        <v>915</v>
      </c>
      <c r="AC43" s="420">
        <v>11211</v>
      </c>
      <c r="AD43" s="421">
        <v>972</v>
      </c>
      <c r="AE43" s="420">
        <v>11933</v>
      </c>
      <c r="AF43" s="421">
        <v>1048</v>
      </c>
      <c r="AG43" s="420">
        <v>12502</v>
      </c>
      <c r="AH43" s="421">
        <v>1123</v>
      </c>
      <c r="AI43" s="420">
        <v>13268</v>
      </c>
      <c r="AJ43" s="421">
        <v>1236</v>
      </c>
      <c r="AK43" s="420">
        <v>13949</v>
      </c>
      <c r="AL43" s="421">
        <v>1327</v>
      </c>
      <c r="AM43" s="420">
        <v>14602</v>
      </c>
      <c r="AN43" s="421">
        <v>1416</v>
      </c>
      <c r="AO43" s="420">
        <v>15260</v>
      </c>
      <c r="AP43" s="421">
        <v>1518</v>
      </c>
      <c r="AQ43" s="420">
        <v>15960</v>
      </c>
      <c r="AR43" s="421">
        <v>1628</v>
      </c>
      <c r="AS43" s="420">
        <v>16444</v>
      </c>
      <c r="AT43" s="422">
        <v>1694</v>
      </c>
      <c r="AU43" s="420">
        <v>17180</v>
      </c>
      <c r="AV43" s="422">
        <v>1757</v>
      </c>
      <c r="AW43" s="423">
        <v>17867</v>
      </c>
      <c r="AX43" s="424">
        <v>1817</v>
      </c>
      <c r="AY43" s="420">
        <v>18517</v>
      </c>
      <c r="AZ43" s="421">
        <v>1898</v>
      </c>
      <c r="BA43" s="420">
        <v>19147</v>
      </c>
      <c r="BB43" s="422">
        <v>1973</v>
      </c>
      <c r="BC43" s="420">
        <v>19795</v>
      </c>
      <c r="BD43" s="422">
        <v>2055</v>
      </c>
      <c r="BE43" s="423">
        <v>20471</v>
      </c>
      <c r="BF43" s="424">
        <v>2127</v>
      </c>
      <c r="BG43" s="420">
        <v>21109</v>
      </c>
      <c r="BH43" s="421">
        <v>2189</v>
      </c>
      <c r="BI43" s="420">
        <v>21723</v>
      </c>
      <c r="BJ43" s="422">
        <v>2295</v>
      </c>
      <c r="BK43" s="420">
        <v>22299</v>
      </c>
      <c r="BL43" s="422">
        <v>2379</v>
      </c>
      <c r="BM43" s="423">
        <v>22931</v>
      </c>
      <c r="BN43" s="424">
        <v>2473</v>
      </c>
      <c r="BO43" s="420">
        <v>23517</v>
      </c>
      <c r="BP43" s="421">
        <v>2558</v>
      </c>
      <c r="BQ43" s="420">
        <v>24144</v>
      </c>
      <c r="BR43" s="422">
        <v>2638</v>
      </c>
      <c r="BS43" s="420">
        <v>24739</v>
      </c>
      <c r="BT43" s="425">
        <v>2725</v>
      </c>
      <c r="BU43" s="423">
        <v>25373</v>
      </c>
      <c r="BV43" s="424">
        <v>2817</v>
      </c>
      <c r="BW43" s="420">
        <v>25968</v>
      </c>
      <c r="BX43" s="421">
        <v>2927</v>
      </c>
      <c r="BY43" s="420">
        <v>26574</v>
      </c>
      <c r="BZ43" s="422">
        <v>3021</v>
      </c>
      <c r="CA43" s="420">
        <v>27152</v>
      </c>
      <c r="CB43" s="425">
        <v>3094</v>
      </c>
      <c r="CC43" s="427">
        <v>27722</v>
      </c>
      <c r="CD43" s="425">
        <v>3143</v>
      </c>
      <c r="CE43" s="427">
        <v>28232</v>
      </c>
      <c r="CF43" s="425">
        <v>3214</v>
      </c>
      <c r="CG43" s="420" t="str">
        <f>CONCATENATE(TEXT(27137,"#.###"), " (***)")</f>
        <v>27.137 (***)</v>
      </c>
      <c r="CH43" s="425">
        <v>3275</v>
      </c>
      <c r="CI43" s="420" t="str">
        <f>CONCATENATE(TEXT(27695,"#.###"), " (***)")</f>
        <v>27.695 (***)</v>
      </c>
      <c r="CJ43" s="425">
        <v>3363</v>
      </c>
      <c r="CK43" s="420">
        <v>28268</v>
      </c>
      <c r="CL43" s="425">
        <v>3437</v>
      </c>
      <c r="CM43" s="420">
        <v>28782</v>
      </c>
      <c r="CN43" s="425">
        <v>3459</v>
      </c>
      <c r="CO43" s="420">
        <v>29371</v>
      </c>
      <c r="CP43" s="425">
        <v>3534</v>
      </c>
      <c r="CQ43" s="420">
        <v>29934</v>
      </c>
      <c r="CR43" s="425">
        <v>3640</v>
      </c>
      <c r="CS43" s="420">
        <v>30562</v>
      </c>
      <c r="CT43" s="425">
        <v>3708</v>
      </c>
      <c r="CU43" s="420">
        <v>31130</v>
      </c>
      <c r="CV43" s="425">
        <v>3773</v>
      </c>
      <c r="CW43" s="110">
        <v>31711</v>
      </c>
      <c r="CX43" s="446">
        <v>3851</v>
      </c>
      <c r="CY43" s="110">
        <v>32323</v>
      </c>
      <c r="CZ43" s="446">
        <v>3900</v>
      </c>
      <c r="DA43" s="426"/>
      <c r="DB43" s="426"/>
    </row>
    <row r="44" spans="1:106" s="438" customFormat="1" ht="14.25" customHeight="1" x14ac:dyDescent="0.2">
      <c r="A44" s="407">
        <v>41</v>
      </c>
      <c r="B44" s="348" t="s">
        <v>41</v>
      </c>
      <c r="C44" s="428"/>
      <c r="D44" s="429"/>
      <c r="E44" s="428"/>
      <c r="F44" s="429"/>
      <c r="G44" s="420"/>
      <c r="H44" s="421"/>
      <c r="I44" s="420"/>
      <c r="J44" s="421"/>
      <c r="K44" s="420">
        <v>14400</v>
      </c>
      <c r="L44" s="421">
        <v>627</v>
      </c>
      <c r="M44" s="420">
        <v>35944</v>
      </c>
      <c r="N44" s="421">
        <v>1234</v>
      </c>
      <c r="O44" s="420">
        <v>58383</v>
      </c>
      <c r="P44" s="421">
        <v>2103</v>
      </c>
      <c r="Q44" s="420">
        <v>70818</v>
      </c>
      <c r="R44" s="421">
        <v>2370</v>
      </c>
      <c r="S44" s="420">
        <v>85097</v>
      </c>
      <c r="T44" s="421">
        <v>2681</v>
      </c>
      <c r="U44" s="420">
        <v>96669</v>
      </c>
      <c r="V44" s="421">
        <v>3001</v>
      </c>
      <c r="W44" s="420">
        <v>113081</v>
      </c>
      <c r="X44" s="421">
        <v>3325</v>
      </c>
      <c r="Y44" s="420">
        <v>122104</v>
      </c>
      <c r="Z44" s="421">
        <v>3668</v>
      </c>
      <c r="AA44" s="420">
        <v>136965</v>
      </c>
      <c r="AB44" s="421">
        <v>4014</v>
      </c>
      <c r="AC44" s="420">
        <v>150446</v>
      </c>
      <c r="AD44" s="421">
        <v>4454</v>
      </c>
      <c r="AE44" s="420">
        <v>164996</v>
      </c>
      <c r="AF44" s="421">
        <v>4934</v>
      </c>
      <c r="AG44" s="420">
        <v>179918</v>
      </c>
      <c r="AH44" s="421">
        <v>5316</v>
      </c>
      <c r="AI44" s="420">
        <v>197698</v>
      </c>
      <c r="AJ44" s="421">
        <v>5880</v>
      </c>
      <c r="AK44" s="420">
        <v>212629</v>
      </c>
      <c r="AL44" s="421">
        <v>6332</v>
      </c>
      <c r="AM44" s="420">
        <v>227141</v>
      </c>
      <c r="AN44" s="421">
        <v>6787</v>
      </c>
      <c r="AO44" s="420">
        <v>244471</v>
      </c>
      <c r="AP44" s="421">
        <v>7258</v>
      </c>
      <c r="AQ44" s="420">
        <v>260837</v>
      </c>
      <c r="AR44" s="421">
        <v>7743</v>
      </c>
      <c r="AS44" s="420">
        <v>270940</v>
      </c>
      <c r="AT44" s="422">
        <v>8196</v>
      </c>
      <c r="AU44" s="420">
        <v>289365</v>
      </c>
      <c r="AV44" s="422">
        <v>8682</v>
      </c>
      <c r="AW44" s="423">
        <v>304710</v>
      </c>
      <c r="AX44" s="424">
        <v>9117</v>
      </c>
      <c r="AY44" s="420">
        <v>320598</v>
      </c>
      <c r="AZ44" s="421">
        <v>9684</v>
      </c>
      <c r="BA44" s="420">
        <v>335209</v>
      </c>
      <c r="BB44" s="422">
        <v>10229</v>
      </c>
      <c r="BC44" s="420">
        <v>350049</v>
      </c>
      <c r="BD44" s="422">
        <v>10862</v>
      </c>
      <c r="BE44" s="423">
        <v>367397</v>
      </c>
      <c r="BF44" s="424">
        <v>11489</v>
      </c>
      <c r="BG44" s="420">
        <v>384476</v>
      </c>
      <c r="BH44" s="421">
        <v>12194</v>
      </c>
      <c r="BI44" s="420">
        <v>399304</v>
      </c>
      <c r="BJ44" s="422">
        <v>13128</v>
      </c>
      <c r="BK44" s="420">
        <v>414011</v>
      </c>
      <c r="BL44" s="422">
        <v>13751</v>
      </c>
      <c r="BM44" s="423">
        <v>432029</v>
      </c>
      <c r="BN44" s="424">
        <v>14420</v>
      </c>
      <c r="BO44" s="420">
        <v>447414</v>
      </c>
      <c r="BP44" s="421">
        <v>15095</v>
      </c>
      <c r="BQ44" s="420">
        <v>462843</v>
      </c>
      <c r="BR44" s="422">
        <v>15815</v>
      </c>
      <c r="BS44" s="420">
        <v>478437</v>
      </c>
      <c r="BT44" s="425">
        <v>16559</v>
      </c>
      <c r="BU44" s="423">
        <v>494691</v>
      </c>
      <c r="BV44" s="424">
        <v>17323</v>
      </c>
      <c r="BW44" s="420">
        <v>511268</v>
      </c>
      <c r="BX44" s="421">
        <v>18135</v>
      </c>
      <c r="BY44" s="420">
        <v>527448</v>
      </c>
      <c r="BZ44" s="422">
        <v>18943</v>
      </c>
      <c r="CA44" s="420">
        <v>540041</v>
      </c>
      <c r="CB44" s="425">
        <v>19674</v>
      </c>
      <c r="CC44" s="420">
        <v>558773</v>
      </c>
      <c r="CD44" s="425">
        <v>20310</v>
      </c>
      <c r="CE44" s="420">
        <v>574230</v>
      </c>
      <c r="CF44" s="425">
        <v>20968</v>
      </c>
      <c r="CG44" s="420">
        <v>591841</v>
      </c>
      <c r="CH44" s="425">
        <v>21685</v>
      </c>
      <c r="CI44" s="420">
        <v>608349</v>
      </c>
      <c r="CJ44" s="425">
        <v>22430</v>
      </c>
      <c r="CK44" s="420">
        <v>626927</v>
      </c>
      <c r="CL44" s="425">
        <v>23178</v>
      </c>
      <c r="CM44" s="420">
        <v>645011</v>
      </c>
      <c r="CN44" s="425">
        <v>23935</v>
      </c>
      <c r="CO44" s="420">
        <v>661452</v>
      </c>
      <c r="CP44" s="425">
        <v>24802</v>
      </c>
      <c r="CQ44" s="420">
        <v>679423</v>
      </c>
      <c r="CR44" s="425">
        <v>25620</v>
      </c>
      <c r="CS44" s="420">
        <v>699489</v>
      </c>
      <c r="CT44" s="425">
        <v>26478</v>
      </c>
      <c r="CU44" s="420">
        <v>718759</v>
      </c>
      <c r="CV44" s="425">
        <v>27373</v>
      </c>
      <c r="CW44" s="110">
        <v>736823</v>
      </c>
      <c r="CX44" s="446">
        <v>28279</v>
      </c>
      <c r="CY44" s="110">
        <v>752021</v>
      </c>
      <c r="CZ44" s="446">
        <v>28850</v>
      </c>
      <c r="DA44" s="426"/>
      <c r="DB44" s="426"/>
    </row>
    <row r="45" spans="1:106" s="438" customFormat="1" x14ac:dyDescent="0.2">
      <c r="A45" s="407">
        <v>42</v>
      </c>
      <c r="B45" s="348" t="s">
        <v>42</v>
      </c>
      <c r="C45" s="428"/>
      <c r="D45" s="429"/>
      <c r="E45" s="428"/>
      <c r="F45" s="429"/>
      <c r="G45" s="420"/>
      <c r="H45" s="421"/>
      <c r="I45" s="420"/>
      <c r="J45" s="421"/>
      <c r="K45" s="420">
        <v>267</v>
      </c>
      <c r="L45" s="421">
        <v>24</v>
      </c>
      <c r="M45" s="420">
        <v>649</v>
      </c>
      <c r="N45" s="421">
        <v>74</v>
      </c>
      <c r="O45" s="420">
        <v>1154</v>
      </c>
      <c r="P45" s="421">
        <v>138</v>
      </c>
      <c r="Q45" s="420">
        <v>1341</v>
      </c>
      <c r="R45" s="421">
        <v>156</v>
      </c>
      <c r="S45" s="420">
        <v>1521</v>
      </c>
      <c r="T45" s="421">
        <v>174</v>
      </c>
      <c r="U45" s="420">
        <v>1704</v>
      </c>
      <c r="V45" s="421">
        <v>203</v>
      </c>
      <c r="W45" s="420">
        <v>1934</v>
      </c>
      <c r="X45" s="421">
        <v>225</v>
      </c>
      <c r="Y45" s="420">
        <v>2050</v>
      </c>
      <c r="Z45" s="421">
        <v>247</v>
      </c>
      <c r="AA45" s="420">
        <v>2230</v>
      </c>
      <c r="AB45" s="421">
        <v>261</v>
      </c>
      <c r="AC45" s="420">
        <v>2423</v>
      </c>
      <c r="AD45" s="421">
        <v>286</v>
      </c>
      <c r="AE45" s="420">
        <v>2631</v>
      </c>
      <c r="AF45" s="421">
        <v>311</v>
      </c>
      <c r="AG45" s="420">
        <v>2793</v>
      </c>
      <c r="AH45" s="421">
        <v>329</v>
      </c>
      <c r="AI45" s="420">
        <v>3009</v>
      </c>
      <c r="AJ45" s="421">
        <v>352</v>
      </c>
      <c r="AK45" s="420">
        <v>3220</v>
      </c>
      <c r="AL45" s="421">
        <v>383</v>
      </c>
      <c r="AM45" s="420">
        <v>3408</v>
      </c>
      <c r="AN45" s="421">
        <v>402</v>
      </c>
      <c r="AO45" s="420">
        <v>3598</v>
      </c>
      <c r="AP45" s="421">
        <v>428</v>
      </c>
      <c r="AQ45" s="420">
        <v>3783</v>
      </c>
      <c r="AR45" s="421">
        <v>445</v>
      </c>
      <c r="AS45" s="420">
        <v>3893</v>
      </c>
      <c r="AT45" s="422">
        <v>461</v>
      </c>
      <c r="AU45" s="420">
        <v>4138</v>
      </c>
      <c r="AV45" s="422">
        <v>478</v>
      </c>
      <c r="AW45" s="423">
        <v>4328</v>
      </c>
      <c r="AX45" s="424">
        <v>500</v>
      </c>
      <c r="AY45" s="420">
        <v>4517</v>
      </c>
      <c r="AZ45" s="421">
        <v>516</v>
      </c>
      <c r="BA45" s="420">
        <v>4712</v>
      </c>
      <c r="BB45" s="422">
        <v>536</v>
      </c>
      <c r="BC45" s="420">
        <v>4882</v>
      </c>
      <c r="BD45" s="422">
        <v>558</v>
      </c>
      <c r="BE45" s="423">
        <v>5035</v>
      </c>
      <c r="BF45" s="424">
        <v>569</v>
      </c>
      <c r="BG45" s="420">
        <v>5195</v>
      </c>
      <c r="BH45" s="421">
        <v>577</v>
      </c>
      <c r="BI45" s="420">
        <v>5362</v>
      </c>
      <c r="BJ45" s="422">
        <v>610</v>
      </c>
      <c r="BK45" s="420">
        <v>5529</v>
      </c>
      <c r="BL45" s="422">
        <v>629</v>
      </c>
      <c r="BM45" s="423">
        <v>5689</v>
      </c>
      <c r="BN45" s="424">
        <v>644</v>
      </c>
      <c r="BO45" s="420">
        <v>5872</v>
      </c>
      <c r="BP45" s="421">
        <v>668</v>
      </c>
      <c r="BQ45" s="420">
        <v>6058</v>
      </c>
      <c r="BR45" s="422">
        <v>692</v>
      </c>
      <c r="BS45" s="420">
        <v>6229</v>
      </c>
      <c r="BT45" s="425">
        <v>723</v>
      </c>
      <c r="BU45" s="423">
        <v>6383</v>
      </c>
      <c r="BV45" s="424">
        <v>754</v>
      </c>
      <c r="BW45" s="420">
        <v>6525</v>
      </c>
      <c r="BX45" s="421">
        <v>773</v>
      </c>
      <c r="BY45" s="420">
        <v>6697</v>
      </c>
      <c r="BZ45" s="422">
        <v>791</v>
      </c>
      <c r="CA45" s="420">
        <v>6865</v>
      </c>
      <c r="CB45" s="425">
        <v>813</v>
      </c>
      <c r="CC45" s="420">
        <v>7029</v>
      </c>
      <c r="CD45" s="425">
        <v>836</v>
      </c>
      <c r="CE45" s="420">
        <v>7188</v>
      </c>
      <c r="CF45" s="425">
        <v>853</v>
      </c>
      <c r="CG45" s="420">
        <v>7395</v>
      </c>
      <c r="CH45" s="425">
        <v>881</v>
      </c>
      <c r="CI45" s="420">
        <v>7648</v>
      </c>
      <c r="CJ45" s="425">
        <v>896</v>
      </c>
      <c r="CK45" s="420">
        <v>7933</v>
      </c>
      <c r="CL45" s="425">
        <v>924</v>
      </c>
      <c r="CM45" s="420">
        <v>8231</v>
      </c>
      <c r="CN45" s="425">
        <v>920</v>
      </c>
      <c r="CO45" s="420">
        <v>8543</v>
      </c>
      <c r="CP45" s="425">
        <v>941</v>
      </c>
      <c r="CQ45" s="420">
        <v>8911</v>
      </c>
      <c r="CR45" s="425">
        <v>962</v>
      </c>
      <c r="CS45" s="420">
        <v>9244</v>
      </c>
      <c r="CT45" s="425">
        <v>980</v>
      </c>
      <c r="CU45" s="420">
        <v>9578</v>
      </c>
      <c r="CV45" s="425">
        <v>995</v>
      </c>
      <c r="CW45" s="110">
        <v>9896</v>
      </c>
      <c r="CX45" s="446">
        <v>1015</v>
      </c>
      <c r="CY45" s="110">
        <v>10246</v>
      </c>
      <c r="CZ45" s="446">
        <v>1044</v>
      </c>
      <c r="DA45" s="426"/>
      <c r="DB45" s="426"/>
    </row>
    <row r="46" spans="1:106" s="438" customFormat="1" ht="15.75" customHeight="1" x14ac:dyDescent="0.2">
      <c r="A46" s="407">
        <v>43</v>
      </c>
      <c r="B46" s="348" t="s">
        <v>169</v>
      </c>
      <c r="C46" s="428"/>
      <c r="D46" s="429"/>
      <c r="E46" s="428"/>
      <c r="F46" s="429"/>
      <c r="G46" s="420"/>
      <c r="H46" s="421"/>
      <c r="I46" s="420"/>
      <c r="J46" s="421"/>
      <c r="K46" s="420">
        <v>499</v>
      </c>
      <c r="L46" s="421">
        <v>47</v>
      </c>
      <c r="M46" s="420">
        <v>1058</v>
      </c>
      <c r="N46" s="421">
        <v>104</v>
      </c>
      <c r="O46" s="420">
        <v>1593</v>
      </c>
      <c r="P46" s="421">
        <v>230</v>
      </c>
      <c r="Q46" s="420">
        <v>1824</v>
      </c>
      <c r="R46" s="421">
        <v>267</v>
      </c>
      <c r="S46" s="420">
        <v>2095</v>
      </c>
      <c r="T46" s="421">
        <v>310</v>
      </c>
      <c r="U46" s="420">
        <v>2328</v>
      </c>
      <c r="V46" s="421">
        <v>364</v>
      </c>
      <c r="W46" s="420">
        <v>2647</v>
      </c>
      <c r="X46" s="421">
        <v>401</v>
      </c>
      <c r="Y46" s="420">
        <v>2803</v>
      </c>
      <c r="Z46" s="421">
        <v>437</v>
      </c>
      <c r="AA46" s="420">
        <v>3064</v>
      </c>
      <c r="AB46" s="421">
        <v>474</v>
      </c>
      <c r="AC46" s="420">
        <v>3331</v>
      </c>
      <c r="AD46" s="421">
        <v>532</v>
      </c>
      <c r="AE46" s="420">
        <v>3609</v>
      </c>
      <c r="AF46" s="421">
        <v>583</v>
      </c>
      <c r="AG46" s="420">
        <v>3838</v>
      </c>
      <c r="AH46" s="421">
        <v>639</v>
      </c>
      <c r="AI46" s="420">
        <v>4158</v>
      </c>
      <c r="AJ46" s="421">
        <v>686</v>
      </c>
      <c r="AK46" s="420">
        <v>4473</v>
      </c>
      <c r="AL46" s="421">
        <v>738</v>
      </c>
      <c r="AM46" s="420">
        <v>4742</v>
      </c>
      <c r="AN46" s="421">
        <v>780</v>
      </c>
      <c r="AO46" s="420">
        <v>5047</v>
      </c>
      <c r="AP46" s="421">
        <v>829</v>
      </c>
      <c r="AQ46" s="420">
        <v>5342</v>
      </c>
      <c r="AR46" s="421">
        <v>878</v>
      </c>
      <c r="AS46" s="420">
        <v>5563</v>
      </c>
      <c r="AT46" s="422">
        <v>919</v>
      </c>
      <c r="AU46" s="420">
        <v>5966</v>
      </c>
      <c r="AV46" s="422">
        <v>947</v>
      </c>
      <c r="AW46" s="423">
        <v>6272</v>
      </c>
      <c r="AX46" s="424">
        <v>989</v>
      </c>
      <c r="AY46" s="420">
        <v>6590</v>
      </c>
      <c r="AZ46" s="421">
        <v>1050</v>
      </c>
      <c r="BA46" s="420">
        <v>6909</v>
      </c>
      <c r="BB46" s="422">
        <v>1098</v>
      </c>
      <c r="BC46" s="420">
        <v>7319</v>
      </c>
      <c r="BD46" s="422">
        <v>1172</v>
      </c>
      <c r="BE46" s="423">
        <v>7717</v>
      </c>
      <c r="BF46" s="424">
        <v>1230</v>
      </c>
      <c r="BG46" s="420">
        <v>8125</v>
      </c>
      <c r="BH46" s="421">
        <v>1288</v>
      </c>
      <c r="BI46" s="420">
        <v>8483</v>
      </c>
      <c r="BJ46" s="422">
        <v>1395</v>
      </c>
      <c r="BK46" s="420">
        <v>8788</v>
      </c>
      <c r="BL46" s="422">
        <v>1460</v>
      </c>
      <c r="BM46" s="423">
        <v>9178</v>
      </c>
      <c r="BN46" s="424">
        <v>1525</v>
      </c>
      <c r="BO46" s="420">
        <v>9511</v>
      </c>
      <c r="BP46" s="421">
        <v>1608</v>
      </c>
      <c r="BQ46" s="420">
        <v>9870</v>
      </c>
      <c r="BR46" s="422">
        <v>1695</v>
      </c>
      <c r="BS46" s="420">
        <v>10210</v>
      </c>
      <c r="BT46" s="425">
        <v>1765</v>
      </c>
      <c r="BU46" s="423">
        <v>10553</v>
      </c>
      <c r="BV46" s="424">
        <v>1846</v>
      </c>
      <c r="BW46" s="420">
        <v>10944</v>
      </c>
      <c r="BX46" s="421">
        <v>1942</v>
      </c>
      <c r="BY46" s="420">
        <v>11349</v>
      </c>
      <c r="BZ46" s="422">
        <v>2049</v>
      </c>
      <c r="CA46" s="420">
        <v>11715</v>
      </c>
      <c r="CB46" s="425">
        <v>2133</v>
      </c>
      <c r="CC46" s="420">
        <v>12146</v>
      </c>
      <c r="CD46" s="425">
        <v>2230</v>
      </c>
      <c r="CE46" s="420">
        <v>12554</v>
      </c>
      <c r="CF46" s="425">
        <v>2313</v>
      </c>
      <c r="CG46" s="420">
        <v>12986</v>
      </c>
      <c r="CH46" s="425">
        <v>2414</v>
      </c>
      <c r="CI46" s="420">
        <v>13364</v>
      </c>
      <c r="CJ46" s="425">
        <v>2526</v>
      </c>
      <c r="CK46" s="420">
        <v>13778</v>
      </c>
      <c r="CL46" s="425">
        <v>2623</v>
      </c>
      <c r="CM46" s="420">
        <v>14254</v>
      </c>
      <c r="CN46" s="425">
        <v>2672</v>
      </c>
      <c r="CO46" s="420">
        <v>14642</v>
      </c>
      <c r="CP46" s="425">
        <v>2785</v>
      </c>
      <c r="CQ46" s="420">
        <v>15048</v>
      </c>
      <c r="CR46" s="425">
        <v>2900</v>
      </c>
      <c r="CS46" s="420">
        <v>15475</v>
      </c>
      <c r="CT46" s="425">
        <v>3007</v>
      </c>
      <c r="CU46" s="420">
        <v>15966</v>
      </c>
      <c r="CV46" s="425">
        <v>3118</v>
      </c>
      <c r="CW46" s="110">
        <v>16450</v>
      </c>
      <c r="CX46" s="446">
        <v>3234</v>
      </c>
      <c r="CY46" s="110">
        <v>16927</v>
      </c>
      <c r="CZ46" s="446">
        <v>3334</v>
      </c>
      <c r="DA46" s="426"/>
      <c r="DB46" s="426"/>
    </row>
    <row r="47" spans="1:106" s="438" customFormat="1" x14ac:dyDescent="0.2">
      <c r="A47" s="407">
        <v>44</v>
      </c>
      <c r="B47" s="348" t="s">
        <v>172</v>
      </c>
      <c r="C47" s="428"/>
      <c r="D47" s="429"/>
      <c r="E47" s="428"/>
      <c r="F47" s="429"/>
      <c r="G47" s="420"/>
      <c r="H47" s="421"/>
      <c r="I47" s="420"/>
      <c r="J47" s="421"/>
      <c r="K47" s="420">
        <v>1695</v>
      </c>
      <c r="L47" s="421">
        <v>348</v>
      </c>
      <c r="M47" s="420">
        <v>3426</v>
      </c>
      <c r="N47" s="421">
        <v>919</v>
      </c>
      <c r="O47" s="420">
        <v>4860</v>
      </c>
      <c r="P47" s="421">
        <v>1795</v>
      </c>
      <c r="Q47" s="420">
        <v>5483</v>
      </c>
      <c r="R47" s="421">
        <v>2094</v>
      </c>
      <c r="S47" s="420">
        <v>6237</v>
      </c>
      <c r="T47" s="421">
        <v>2390</v>
      </c>
      <c r="U47" s="420">
        <v>6845</v>
      </c>
      <c r="V47" s="421">
        <v>2742</v>
      </c>
      <c r="W47" s="420">
        <v>7722</v>
      </c>
      <c r="X47" s="421">
        <v>3041</v>
      </c>
      <c r="Y47" s="420">
        <v>8113</v>
      </c>
      <c r="Z47" s="421">
        <v>3348</v>
      </c>
      <c r="AA47" s="420">
        <v>8778</v>
      </c>
      <c r="AB47" s="421">
        <v>3705</v>
      </c>
      <c r="AC47" s="420">
        <v>9441</v>
      </c>
      <c r="AD47" s="421">
        <v>4084</v>
      </c>
      <c r="AE47" s="420">
        <v>10104</v>
      </c>
      <c r="AF47" s="421">
        <v>4460</v>
      </c>
      <c r="AG47" s="420">
        <v>10703</v>
      </c>
      <c r="AH47" s="421">
        <v>4781</v>
      </c>
      <c r="AI47" s="420">
        <v>11481</v>
      </c>
      <c r="AJ47" s="421">
        <v>5215</v>
      </c>
      <c r="AK47" s="420">
        <v>12154</v>
      </c>
      <c r="AL47" s="421">
        <v>5570</v>
      </c>
      <c r="AM47" s="420">
        <v>12821</v>
      </c>
      <c r="AN47" s="421">
        <v>5929</v>
      </c>
      <c r="AO47" s="420">
        <v>13467</v>
      </c>
      <c r="AP47" s="421">
        <v>6316</v>
      </c>
      <c r="AQ47" s="420">
        <v>14211</v>
      </c>
      <c r="AR47" s="421">
        <v>6699</v>
      </c>
      <c r="AS47" s="420">
        <v>14698</v>
      </c>
      <c r="AT47" s="422">
        <v>6996</v>
      </c>
      <c r="AU47" s="420">
        <v>15639</v>
      </c>
      <c r="AV47" s="422">
        <v>7264</v>
      </c>
      <c r="AW47" s="423">
        <v>16336</v>
      </c>
      <c r="AX47" s="424">
        <v>7565</v>
      </c>
      <c r="AY47" s="420">
        <v>17120</v>
      </c>
      <c r="AZ47" s="421">
        <v>7897</v>
      </c>
      <c r="BA47" s="420">
        <v>17831</v>
      </c>
      <c r="BB47" s="422">
        <v>8252</v>
      </c>
      <c r="BC47" s="420">
        <v>18477</v>
      </c>
      <c r="BD47" s="422">
        <v>8576</v>
      </c>
      <c r="BE47" s="423">
        <v>19118</v>
      </c>
      <c r="BF47" s="424">
        <v>8910</v>
      </c>
      <c r="BG47" s="420">
        <v>19912</v>
      </c>
      <c r="BH47" s="421">
        <v>9229</v>
      </c>
      <c r="BI47" s="420">
        <v>20586</v>
      </c>
      <c r="BJ47" s="422">
        <v>9755</v>
      </c>
      <c r="BK47" s="420">
        <v>21271</v>
      </c>
      <c r="BL47" s="422">
        <v>10105</v>
      </c>
      <c r="BM47" s="423">
        <v>21941</v>
      </c>
      <c r="BN47" s="424">
        <v>10431</v>
      </c>
      <c r="BO47" s="420">
        <v>22584</v>
      </c>
      <c r="BP47" s="421">
        <v>10872</v>
      </c>
      <c r="BQ47" s="420">
        <v>23303</v>
      </c>
      <c r="BR47" s="422">
        <v>11243</v>
      </c>
      <c r="BS47" s="420">
        <v>23965</v>
      </c>
      <c r="BT47" s="425">
        <v>11601</v>
      </c>
      <c r="BU47" s="423">
        <v>24612</v>
      </c>
      <c r="BV47" s="424">
        <v>11934</v>
      </c>
      <c r="BW47" s="420">
        <v>25281</v>
      </c>
      <c r="BX47" s="421">
        <v>12366</v>
      </c>
      <c r="BY47" s="420">
        <v>25991</v>
      </c>
      <c r="BZ47" s="422">
        <v>12745</v>
      </c>
      <c r="CA47" s="420">
        <v>26486</v>
      </c>
      <c r="CB47" s="425">
        <v>13073</v>
      </c>
      <c r="CC47" s="427">
        <v>27150</v>
      </c>
      <c r="CD47" s="425">
        <v>13409</v>
      </c>
      <c r="CE47" s="427">
        <v>27792</v>
      </c>
      <c r="CF47" s="425">
        <v>13811</v>
      </c>
      <c r="CG47" s="427">
        <v>28531</v>
      </c>
      <c r="CH47" s="425">
        <v>14136</v>
      </c>
      <c r="CI47" s="427">
        <v>29166</v>
      </c>
      <c r="CJ47" s="425">
        <v>14452</v>
      </c>
      <c r="CK47" s="427">
        <v>29860</v>
      </c>
      <c r="CL47" s="425">
        <v>14754</v>
      </c>
      <c r="CM47" s="427">
        <v>30618</v>
      </c>
      <c r="CN47" s="425">
        <v>14564</v>
      </c>
      <c r="CO47" s="427">
        <v>31277</v>
      </c>
      <c r="CP47" s="425">
        <v>14928</v>
      </c>
      <c r="CQ47" s="427">
        <v>31921</v>
      </c>
      <c r="CR47" s="425">
        <v>15226</v>
      </c>
      <c r="CS47" s="427">
        <v>32560</v>
      </c>
      <c r="CT47" s="425">
        <v>15515</v>
      </c>
      <c r="CU47" s="427">
        <v>33296</v>
      </c>
      <c r="CV47" s="425">
        <v>15881</v>
      </c>
      <c r="CW47" s="110">
        <v>33989</v>
      </c>
      <c r="CX47" s="446">
        <v>16190</v>
      </c>
      <c r="CY47" s="110">
        <v>34623</v>
      </c>
      <c r="CZ47" s="446">
        <v>16447</v>
      </c>
      <c r="DA47" s="426"/>
      <c r="DB47" s="426"/>
    </row>
    <row r="48" spans="1:106" s="438" customFormat="1" x14ac:dyDescent="0.2">
      <c r="A48" s="407">
        <v>45</v>
      </c>
      <c r="B48" s="348" t="s">
        <v>43</v>
      </c>
      <c r="C48" s="428"/>
      <c r="D48" s="429"/>
      <c r="E48" s="428"/>
      <c r="F48" s="429"/>
      <c r="G48" s="420"/>
      <c r="H48" s="421"/>
      <c r="I48" s="420"/>
      <c r="J48" s="421"/>
      <c r="K48" s="420">
        <v>710</v>
      </c>
      <c r="L48" s="421">
        <v>82</v>
      </c>
      <c r="M48" s="420">
        <v>1172</v>
      </c>
      <c r="N48" s="421">
        <v>163</v>
      </c>
      <c r="O48" s="420">
        <v>1593</v>
      </c>
      <c r="P48" s="421">
        <v>234</v>
      </c>
      <c r="Q48" s="420">
        <v>1770</v>
      </c>
      <c r="R48" s="421">
        <v>265</v>
      </c>
      <c r="S48" s="420">
        <v>1945</v>
      </c>
      <c r="T48" s="421">
        <v>279</v>
      </c>
      <c r="U48" s="420">
        <v>2145</v>
      </c>
      <c r="V48" s="421">
        <v>308</v>
      </c>
      <c r="W48" s="420">
        <v>2390</v>
      </c>
      <c r="X48" s="421">
        <v>333</v>
      </c>
      <c r="Y48" s="420">
        <v>2509</v>
      </c>
      <c r="Z48" s="421">
        <v>370</v>
      </c>
      <c r="AA48" s="420">
        <v>2695</v>
      </c>
      <c r="AB48" s="421">
        <v>401</v>
      </c>
      <c r="AC48" s="420">
        <v>2875</v>
      </c>
      <c r="AD48" s="421">
        <v>429</v>
      </c>
      <c r="AE48" s="420">
        <v>3086</v>
      </c>
      <c r="AF48" s="421">
        <v>457</v>
      </c>
      <c r="AG48" s="420">
        <v>3308</v>
      </c>
      <c r="AH48" s="421">
        <v>490</v>
      </c>
      <c r="AI48" s="420">
        <v>3551</v>
      </c>
      <c r="AJ48" s="421">
        <v>537</v>
      </c>
      <c r="AK48" s="420">
        <v>3773</v>
      </c>
      <c r="AL48" s="421">
        <v>562</v>
      </c>
      <c r="AM48" s="420">
        <v>4029</v>
      </c>
      <c r="AN48" s="421">
        <v>592</v>
      </c>
      <c r="AO48" s="420">
        <v>4276</v>
      </c>
      <c r="AP48" s="421">
        <v>627</v>
      </c>
      <c r="AQ48" s="420">
        <v>4500</v>
      </c>
      <c r="AR48" s="421">
        <v>649</v>
      </c>
      <c r="AS48" s="420">
        <v>4667</v>
      </c>
      <c r="AT48" s="422">
        <v>674</v>
      </c>
      <c r="AU48" s="420">
        <v>4961</v>
      </c>
      <c r="AV48" s="422">
        <v>710</v>
      </c>
      <c r="AW48" s="423">
        <v>5180</v>
      </c>
      <c r="AX48" s="424">
        <v>734</v>
      </c>
      <c r="AY48" s="420">
        <v>5417</v>
      </c>
      <c r="AZ48" s="421">
        <v>763</v>
      </c>
      <c r="BA48" s="420">
        <v>5649</v>
      </c>
      <c r="BB48" s="422">
        <v>794</v>
      </c>
      <c r="BC48" s="420">
        <v>5866</v>
      </c>
      <c r="BD48" s="422">
        <v>832</v>
      </c>
      <c r="BE48" s="423">
        <v>6111</v>
      </c>
      <c r="BF48" s="424">
        <v>864</v>
      </c>
      <c r="BG48" s="420">
        <v>6353</v>
      </c>
      <c r="BH48" s="421">
        <v>888</v>
      </c>
      <c r="BI48" s="420">
        <v>6600</v>
      </c>
      <c r="BJ48" s="422">
        <v>942</v>
      </c>
      <c r="BK48" s="420">
        <v>6833</v>
      </c>
      <c r="BL48" s="422">
        <v>987</v>
      </c>
      <c r="BM48" s="423">
        <v>7129</v>
      </c>
      <c r="BN48" s="424">
        <v>1017</v>
      </c>
      <c r="BO48" s="420">
        <v>7340</v>
      </c>
      <c r="BP48" s="421">
        <v>1053</v>
      </c>
      <c r="BQ48" s="420">
        <v>7607</v>
      </c>
      <c r="BR48" s="422">
        <v>1085</v>
      </c>
      <c r="BS48" s="420">
        <v>7862</v>
      </c>
      <c r="BT48" s="425">
        <v>1122</v>
      </c>
      <c r="BU48" s="423">
        <v>8156</v>
      </c>
      <c r="BV48" s="424">
        <v>1166</v>
      </c>
      <c r="BW48" s="420">
        <v>8404</v>
      </c>
      <c r="BX48" s="421">
        <v>1218</v>
      </c>
      <c r="BY48" s="420">
        <v>8695</v>
      </c>
      <c r="BZ48" s="422">
        <v>1261</v>
      </c>
      <c r="CA48" s="420">
        <v>8918</v>
      </c>
      <c r="CB48" s="425">
        <v>1307</v>
      </c>
      <c r="CC48" s="427">
        <v>9225</v>
      </c>
      <c r="CD48" s="425">
        <v>1347</v>
      </c>
      <c r="CE48" s="427">
        <v>9519</v>
      </c>
      <c r="CF48" s="425">
        <v>1385</v>
      </c>
      <c r="CG48" s="427">
        <v>9877</v>
      </c>
      <c r="CH48" s="425">
        <v>1433</v>
      </c>
      <c r="CI48" s="427">
        <v>10160</v>
      </c>
      <c r="CJ48" s="425">
        <v>1485</v>
      </c>
      <c r="CK48" s="427">
        <v>10442</v>
      </c>
      <c r="CL48" s="425">
        <v>1523</v>
      </c>
      <c r="CM48" s="427">
        <v>10723</v>
      </c>
      <c r="CN48" s="425">
        <v>1535</v>
      </c>
      <c r="CO48" s="427">
        <v>10992</v>
      </c>
      <c r="CP48" s="425">
        <v>1589</v>
      </c>
      <c r="CQ48" s="427">
        <v>11292</v>
      </c>
      <c r="CR48" s="425">
        <v>1646</v>
      </c>
      <c r="CS48" s="427">
        <v>11643</v>
      </c>
      <c r="CT48" s="425">
        <v>1699</v>
      </c>
      <c r="CU48" s="427">
        <v>11950</v>
      </c>
      <c r="CV48" s="425">
        <v>1756</v>
      </c>
      <c r="CW48" s="110">
        <v>12261</v>
      </c>
      <c r="CX48" s="446">
        <v>1829</v>
      </c>
      <c r="CY48" s="110">
        <v>12575</v>
      </c>
      <c r="CZ48" s="446">
        <v>1858</v>
      </c>
      <c r="DA48" s="426"/>
      <c r="DB48" s="426"/>
    </row>
    <row r="49" spans="1:106" s="438" customFormat="1" x14ac:dyDescent="0.2">
      <c r="A49" s="407">
        <v>46</v>
      </c>
      <c r="B49" s="348" t="s">
        <v>44</v>
      </c>
      <c r="C49" s="428"/>
      <c r="D49" s="429"/>
      <c r="E49" s="428"/>
      <c r="F49" s="429"/>
      <c r="G49" s="420"/>
      <c r="H49" s="421"/>
      <c r="I49" s="420"/>
      <c r="J49" s="421"/>
      <c r="K49" s="420">
        <v>215320</v>
      </c>
      <c r="L49" s="421">
        <v>4652</v>
      </c>
      <c r="M49" s="420">
        <v>533831</v>
      </c>
      <c r="N49" s="421">
        <v>10100</v>
      </c>
      <c r="O49" s="420">
        <v>793780</v>
      </c>
      <c r="P49" s="421">
        <v>16459</v>
      </c>
      <c r="Q49" s="420">
        <v>914395</v>
      </c>
      <c r="R49" s="421">
        <v>19488</v>
      </c>
      <c r="S49" s="420">
        <v>1043912</v>
      </c>
      <c r="T49" s="421">
        <v>22330</v>
      </c>
      <c r="U49" s="420">
        <v>1157577</v>
      </c>
      <c r="V49" s="421">
        <v>25675</v>
      </c>
      <c r="W49" s="420">
        <v>1305639</v>
      </c>
      <c r="X49" s="421">
        <v>28587</v>
      </c>
      <c r="Y49" s="420">
        <v>1380626</v>
      </c>
      <c r="Z49" s="421">
        <v>31650</v>
      </c>
      <c r="AA49" s="420">
        <v>1494734</v>
      </c>
      <c r="AB49" s="421">
        <v>33956</v>
      </c>
      <c r="AC49" s="420">
        <v>1621539</v>
      </c>
      <c r="AD49" s="421">
        <v>36335</v>
      </c>
      <c r="AE49" s="420">
        <v>1724955</v>
      </c>
      <c r="AF49" s="421">
        <v>38962</v>
      </c>
      <c r="AG49" s="420">
        <v>1826835</v>
      </c>
      <c r="AH49" s="421">
        <v>41277</v>
      </c>
      <c r="AI49" s="420">
        <v>1953993</v>
      </c>
      <c r="AJ49" s="421">
        <v>43543</v>
      </c>
      <c r="AK49" s="420">
        <v>2061059</v>
      </c>
      <c r="AL49" s="421">
        <v>45738</v>
      </c>
      <c r="AM49" s="420">
        <v>2161679</v>
      </c>
      <c r="AN49" s="421">
        <v>47846</v>
      </c>
      <c r="AO49" s="420">
        <v>2265577</v>
      </c>
      <c r="AP49" s="421">
        <v>50011</v>
      </c>
      <c r="AQ49" s="420">
        <v>2373032</v>
      </c>
      <c r="AR49" s="421">
        <v>52017</v>
      </c>
      <c r="AS49" s="420">
        <v>2441281</v>
      </c>
      <c r="AT49" s="422">
        <v>53492</v>
      </c>
      <c r="AU49" s="420">
        <v>2567440</v>
      </c>
      <c r="AV49" s="422">
        <v>54855</v>
      </c>
      <c r="AW49" s="423">
        <v>2663443</v>
      </c>
      <c r="AX49" s="424">
        <v>56068</v>
      </c>
      <c r="AY49" s="420">
        <v>2763385</v>
      </c>
      <c r="AZ49" s="421">
        <v>57494</v>
      </c>
      <c r="BA49" s="420">
        <v>2854851</v>
      </c>
      <c r="BB49" s="422">
        <v>58881</v>
      </c>
      <c r="BC49" s="420">
        <v>2938903</v>
      </c>
      <c r="BD49" s="422">
        <v>60216</v>
      </c>
      <c r="BE49" s="423">
        <v>3023487</v>
      </c>
      <c r="BF49" s="424">
        <v>61458</v>
      </c>
      <c r="BG49" s="420">
        <v>3114055</v>
      </c>
      <c r="BH49" s="421">
        <v>62224</v>
      </c>
      <c r="BI49" s="420">
        <v>3195120</v>
      </c>
      <c r="BJ49" s="422">
        <v>63459</v>
      </c>
      <c r="BK49" s="420">
        <v>3272160</v>
      </c>
      <c r="BL49" s="422">
        <v>63954</v>
      </c>
      <c r="BM49" s="423">
        <v>3357000</v>
      </c>
      <c r="BN49" s="424">
        <v>64894</v>
      </c>
      <c r="BO49" s="420">
        <v>3436092</v>
      </c>
      <c r="BP49" s="421">
        <v>65583</v>
      </c>
      <c r="BQ49" s="420">
        <v>3515025</v>
      </c>
      <c r="BR49" s="422">
        <v>66214</v>
      </c>
      <c r="BS49" s="420">
        <v>3591078</v>
      </c>
      <c r="BT49" s="425">
        <v>66685</v>
      </c>
      <c r="BU49" s="423">
        <v>3665461</v>
      </c>
      <c r="BV49" s="424">
        <v>67221</v>
      </c>
      <c r="BW49" s="420">
        <v>3744335</v>
      </c>
      <c r="BX49" s="421">
        <v>67785</v>
      </c>
      <c r="BY49" s="420">
        <v>3819989</v>
      </c>
      <c r="BZ49" s="422">
        <v>68414</v>
      </c>
      <c r="CA49" s="420">
        <v>3884817</v>
      </c>
      <c r="CB49" s="425">
        <v>69021</v>
      </c>
      <c r="CC49" s="427">
        <v>3964271</v>
      </c>
      <c r="CD49" s="425">
        <v>69624</v>
      </c>
      <c r="CE49" s="427">
        <v>4034860</v>
      </c>
      <c r="CF49" s="425">
        <v>70241</v>
      </c>
      <c r="CG49" s="427">
        <v>4114832</v>
      </c>
      <c r="CH49" s="425">
        <v>70828</v>
      </c>
      <c r="CI49" s="427">
        <v>4149640</v>
      </c>
      <c r="CJ49" s="425">
        <v>71395</v>
      </c>
      <c r="CK49" s="427">
        <v>4214996</v>
      </c>
      <c r="CL49" s="425">
        <v>72078</v>
      </c>
      <c r="CM49" s="427">
        <v>4323804</v>
      </c>
      <c r="CN49" s="425">
        <v>72561</v>
      </c>
      <c r="CO49" s="427">
        <v>4389333</v>
      </c>
      <c r="CP49" s="425">
        <v>73111</v>
      </c>
      <c r="CQ49" s="427">
        <v>4459644</v>
      </c>
      <c r="CR49" s="425">
        <v>73641</v>
      </c>
      <c r="CS49" s="427">
        <v>4530203</v>
      </c>
      <c r="CT49" s="425">
        <v>74110</v>
      </c>
      <c r="CU49" s="427">
        <v>4604268</v>
      </c>
      <c r="CV49" s="425">
        <v>74578</v>
      </c>
      <c r="CW49" s="110">
        <v>4672764</v>
      </c>
      <c r="CX49" s="446">
        <v>75028</v>
      </c>
      <c r="CY49" s="110">
        <v>4736732</v>
      </c>
      <c r="CZ49" s="446">
        <v>75408</v>
      </c>
      <c r="DA49" s="426"/>
      <c r="DB49" s="426"/>
    </row>
    <row r="50" spans="1:106" s="438" customFormat="1" x14ac:dyDescent="0.2">
      <c r="A50" s="407">
        <v>47</v>
      </c>
      <c r="B50" s="348" t="s">
        <v>45</v>
      </c>
      <c r="C50" s="428"/>
      <c r="D50" s="429"/>
      <c r="E50" s="428"/>
      <c r="F50" s="429"/>
      <c r="G50" s="420"/>
      <c r="H50" s="421"/>
      <c r="I50" s="420"/>
      <c r="J50" s="421"/>
      <c r="K50" s="420">
        <v>9213</v>
      </c>
      <c r="L50" s="421">
        <v>382</v>
      </c>
      <c r="M50" s="420">
        <v>19837</v>
      </c>
      <c r="N50" s="421">
        <v>742</v>
      </c>
      <c r="O50" s="420">
        <v>34223</v>
      </c>
      <c r="P50" s="421">
        <v>1138</v>
      </c>
      <c r="Q50" s="420">
        <v>41089</v>
      </c>
      <c r="R50" s="421">
        <v>1327</v>
      </c>
      <c r="S50" s="420">
        <v>47745</v>
      </c>
      <c r="T50" s="421">
        <v>1508</v>
      </c>
      <c r="U50" s="420">
        <v>55616</v>
      </c>
      <c r="V50" s="421">
        <v>1735</v>
      </c>
      <c r="W50" s="420">
        <v>65700</v>
      </c>
      <c r="X50" s="421">
        <v>1917</v>
      </c>
      <c r="Y50" s="420">
        <v>69276</v>
      </c>
      <c r="Z50" s="421">
        <v>2133</v>
      </c>
      <c r="AA50" s="420">
        <v>75766</v>
      </c>
      <c r="AB50" s="421">
        <v>2331</v>
      </c>
      <c r="AC50" s="420">
        <v>84511</v>
      </c>
      <c r="AD50" s="421">
        <v>2597</v>
      </c>
      <c r="AE50" s="420">
        <v>92648</v>
      </c>
      <c r="AF50" s="421">
        <v>2816</v>
      </c>
      <c r="AG50" s="420">
        <v>98588</v>
      </c>
      <c r="AH50" s="421">
        <v>3053</v>
      </c>
      <c r="AI50" s="420">
        <v>107358</v>
      </c>
      <c r="AJ50" s="421">
        <v>3328</v>
      </c>
      <c r="AK50" s="420">
        <v>116717</v>
      </c>
      <c r="AL50" s="421">
        <v>3567</v>
      </c>
      <c r="AM50" s="420">
        <v>125468</v>
      </c>
      <c r="AN50" s="421">
        <v>3821</v>
      </c>
      <c r="AO50" s="420">
        <v>133067</v>
      </c>
      <c r="AP50" s="421">
        <v>4174</v>
      </c>
      <c r="AQ50" s="420">
        <v>141403</v>
      </c>
      <c r="AR50" s="421">
        <v>4453</v>
      </c>
      <c r="AS50" s="420">
        <v>148426</v>
      </c>
      <c r="AT50" s="422">
        <v>4754</v>
      </c>
      <c r="AU50" s="420">
        <v>160464</v>
      </c>
      <c r="AV50" s="422">
        <v>5007</v>
      </c>
      <c r="AW50" s="423">
        <v>167977</v>
      </c>
      <c r="AX50" s="424">
        <v>5322</v>
      </c>
      <c r="AY50" s="420">
        <v>178373</v>
      </c>
      <c r="AZ50" s="421">
        <v>5673</v>
      </c>
      <c r="BA50" s="420">
        <v>187675</v>
      </c>
      <c r="BB50" s="422">
        <v>6052</v>
      </c>
      <c r="BC50" s="420">
        <v>197593</v>
      </c>
      <c r="BD50" s="422">
        <v>6355</v>
      </c>
      <c r="BE50" s="423">
        <v>206347</v>
      </c>
      <c r="BF50" s="424">
        <v>6685</v>
      </c>
      <c r="BG50" s="420">
        <v>216569</v>
      </c>
      <c r="BH50" s="421">
        <v>7031</v>
      </c>
      <c r="BI50" s="420">
        <v>226800</v>
      </c>
      <c r="BJ50" s="422">
        <v>7755</v>
      </c>
      <c r="BK50" s="420">
        <v>236607</v>
      </c>
      <c r="BL50" s="422">
        <v>8229</v>
      </c>
      <c r="BM50" s="423">
        <v>245870</v>
      </c>
      <c r="BN50" s="424">
        <v>8774</v>
      </c>
      <c r="BO50" s="420">
        <v>256229</v>
      </c>
      <c r="BP50" s="421">
        <v>9336</v>
      </c>
      <c r="BQ50" s="420">
        <v>266887</v>
      </c>
      <c r="BR50" s="422">
        <v>9941</v>
      </c>
      <c r="BS50" s="420">
        <v>276845</v>
      </c>
      <c r="BT50" s="425">
        <v>10623</v>
      </c>
      <c r="BU50" s="423">
        <v>285917</v>
      </c>
      <c r="BV50" s="424">
        <v>11344</v>
      </c>
      <c r="BW50" s="420">
        <v>298100</v>
      </c>
      <c r="BX50" s="421">
        <v>12109</v>
      </c>
      <c r="BY50" s="420">
        <v>309276</v>
      </c>
      <c r="BZ50" s="422">
        <v>12858</v>
      </c>
      <c r="CA50" s="420">
        <v>318660</v>
      </c>
      <c r="CB50" s="425">
        <v>13504</v>
      </c>
      <c r="CC50" s="427">
        <v>329007</v>
      </c>
      <c r="CD50" s="425">
        <v>14223</v>
      </c>
      <c r="CE50" s="427">
        <v>339836</v>
      </c>
      <c r="CF50" s="425">
        <v>14949</v>
      </c>
      <c r="CG50" s="427">
        <v>352658</v>
      </c>
      <c r="CH50" s="425">
        <v>15845</v>
      </c>
      <c r="CI50" s="427">
        <v>363896</v>
      </c>
      <c r="CJ50" s="425">
        <v>16662</v>
      </c>
      <c r="CK50" s="427">
        <v>373813</v>
      </c>
      <c r="CL50" s="425">
        <v>17551</v>
      </c>
      <c r="CM50" s="427">
        <v>384940</v>
      </c>
      <c r="CN50" s="425">
        <v>18366</v>
      </c>
      <c r="CO50" s="427">
        <v>396415</v>
      </c>
      <c r="CP50" s="425">
        <v>19249</v>
      </c>
      <c r="CQ50" s="427">
        <v>407929</v>
      </c>
      <c r="CR50" s="425">
        <v>20132</v>
      </c>
      <c r="CS50" s="427">
        <v>418243</v>
      </c>
      <c r="CT50" s="425">
        <v>21002</v>
      </c>
      <c r="CU50" s="427">
        <v>430711</v>
      </c>
      <c r="CV50" s="425">
        <v>21896</v>
      </c>
      <c r="CW50" s="110">
        <v>442800</v>
      </c>
      <c r="CX50" s="446">
        <v>22848</v>
      </c>
      <c r="CY50" s="110">
        <v>452818</v>
      </c>
      <c r="CZ50" s="446">
        <v>23548</v>
      </c>
      <c r="DA50" s="426"/>
      <c r="DB50" s="426"/>
    </row>
    <row r="51" spans="1:106" s="438" customFormat="1" x14ac:dyDescent="0.2">
      <c r="A51" s="407">
        <v>48</v>
      </c>
      <c r="B51" s="348" t="s">
        <v>46</v>
      </c>
      <c r="C51" s="428"/>
      <c r="D51" s="429"/>
      <c r="E51" s="428"/>
      <c r="F51" s="429"/>
      <c r="G51" s="420"/>
      <c r="H51" s="421"/>
      <c r="I51" s="420"/>
      <c r="J51" s="421"/>
      <c r="K51" s="420">
        <v>555</v>
      </c>
      <c r="L51" s="421">
        <v>29</v>
      </c>
      <c r="M51" s="420">
        <v>1233</v>
      </c>
      <c r="N51" s="421">
        <v>73</v>
      </c>
      <c r="O51" s="420">
        <v>2070</v>
      </c>
      <c r="P51" s="421">
        <v>144</v>
      </c>
      <c r="Q51" s="420">
        <v>2472</v>
      </c>
      <c r="R51" s="421">
        <v>174</v>
      </c>
      <c r="S51" s="420">
        <v>2824</v>
      </c>
      <c r="T51" s="421">
        <v>188</v>
      </c>
      <c r="U51" s="420">
        <v>3154</v>
      </c>
      <c r="V51" s="421">
        <v>210</v>
      </c>
      <c r="W51" s="420">
        <v>3680</v>
      </c>
      <c r="X51" s="421">
        <v>234</v>
      </c>
      <c r="Y51" s="420">
        <v>3932</v>
      </c>
      <c r="Z51" s="421">
        <v>278</v>
      </c>
      <c r="AA51" s="420">
        <v>4296</v>
      </c>
      <c r="AB51" s="421">
        <v>310</v>
      </c>
      <c r="AC51" s="420">
        <v>4665</v>
      </c>
      <c r="AD51" s="421">
        <v>336</v>
      </c>
      <c r="AE51" s="420">
        <v>5106</v>
      </c>
      <c r="AF51" s="421">
        <v>366</v>
      </c>
      <c r="AG51" s="420">
        <v>5522</v>
      </c>
      <c r="AH51" s="421">
        <v>398</v>
      </c>
      <c r="AI51" s="420">
        <v>5889</v>
      </c>
      <c r="AJ51" s="421">
        <v>441</v>
      </c>
      <c r="AK51" s="420">
        <v>6220</v>
      </c>
      <c r="AL51" s="421">
        <v>457</v>
      </c>
      <c r="AM51" s="420">
        <v>6586</v>
      </c>
      <c r="AN51" s="421">
        <v>486</v>
      </c>
      <c r="AO51" s="420">
        <v>6992</v>
      </c>
      <c r="AP51" s="421">
        <v>521</v>
      </c>
      <c r="AQ51" s="420">
        <v>7364</v>
      </c>
      <c r="AR51" s="421">
        <v>545</v>
      </c>
      <c r="AS51" s="420">
        <v>7609</v>
      </c>
      <c r="AT51" s="422">
        <v>564</v>
      </c>
      <c r="AU51" s="420">
        <v>8056</v>
      </c>
      <c r="AV51" s="422">
        <v>579</v>
      </c>
      <c r="AW51" s="423">
        <v>8481</v>
      </c>
      <c r="AX51" s="424">
        <v>593</v>
      </c>
      <c r="AY51" s="420">
        <v>8897</v>
      </c>
      <c r="AZ51" s="421">
        <v>613</v>
      </c>
      <c r="BA51" s="420">
        <v>9283</v>
      </c>
      <c r="BB51" s="422">
        <v>642</v>
      </c>
      <c r="BC51" s="420">
        <v>9675</v>
      </c>
      <c r="BD51" s="422">
        <v>667</v>
      </c>
      <c r="BE51" s="423">
        <v>10137</v>
      </c>
      <c r="BF51" s="424">
        <v>694</v>
      </c>
      <c r="BG51" s="420">
        <v>10578</v>
      </c>
      <c r="BH51" s="421">
        <v>714</v>
      </c>
      <c r="BI51" s="420">
        <v>10961</v>
      </c>
      <c r="BJ51" s="422">
        <v>757</v>
      </c>
      <c r="BK51" s="420">
        <v>11350</v>
      </c>
      <c r="BL51" s="422">
        <v>779</v>
      </c>
      <c r="BM51" s="423">
        <v>11812</v>
      </c>
      <c r="BN51" s="424">
        <v>808</v>
      </c>
      <c r="BO51" s="420">
        <v>12140</v>
      </c>
      <c r="BP51" s="421">
        <v>832</v>
      </c>
      <c r="BQ51" s="420">
        <v>12480</v>
      </c>
      <c r="BR51" s="422">
        <v>862</v>
      </c>
      <c r="BS51" s="420">
        <v>12824</v>
      </c>
      <c r="BT51" s="425">
        <v>887</v>
      </c>
      <c r="BU51" s="423">
        <v>13260</v>
      </c>
      <c r="BV51" s="424">
        <v>911</v>
      </c>
      <c r="BW51" s="420">
        <v>13608</v>
      </c>
      <c r="BX51" s="421">
        <v>948</v>
      </c>
      <c r="BY51" s="420">
        <v>13986</v>
      </c>
      <c r="BZ51" s="422">
        <v>989</v>
      </c>
      <c r="CA51" s="420">
        <v>14356</v>
      </c>
      <c r="CB51" s="425">
        <v>1016</v>
      </c>
      <c r="CC51" s="427">
        <v>14754</v>
      </c>
      <c r="CD51" s="425">
        <v>1062</v>
      </c>
      <c r="CE51" s="427">
        <v>15105</v>
      </c>
      <c r="CF51" s="425">
        <v>1088</v>
      </c>
      <c r="CG51" s="427">
        <v>15514</v>
      </c>
      <c r="CH51" s="425">
        <v>1128</v>
      </c>
      <c r="CI51" s="427">
        <v>15972</v>
      </c>
      <c r="CJ51" s="425">
        <v>1160</v>
      </c>
      <c r="CK51" s="427">
        <v>16535</v>
      </c>
      <c r="CL51" s="425">
        <v>1204</v>
      </c>
      <c r="CM51" s="427">
        <v>17008</v>
      </c>
      <c r="CN51" s="425">
        <v>1166</v>
      </c>
      <c r="CO51" s="427">
        <v>17390</v>
      </c>
      <c r="CP51" s="425">
        <v>1204</v>
      </c>
      <c r="CQ51" s="427">
        <v>17846</v>
      </c>
      <c r="CR51" s="425">
        <v>1236</v>
      </c>
      <c r="CS51" s="427">
        <v>18349</v>
      </c>
      <c r="CT51" s="425">
        <v>1272</v>
      </c>
      <c r="CU51" s="427">
        <v>18748</v>
      </c>
      <c r="CV51" s="425">
        <v>1300</v>
      </c>
      <c r="CW51" s="110">
        <v>19269</v>
      </c>
      <c r="CX51" s="446">
        <v>1333</v>
      </c>
      <c r="CY51" s="110">
        <v>19811</v>
      </c>
      <c r="CZ51" s="446">
        <v>1359</v>
      </c>
      <c r="DA51" s="426"/>
      <c r="DB51" s="426"/>
    </row>
    <row r="52" spans="1:106" s="438" customFormat="1" x14ac:dyDescent="0.2">
      <c r="A52" s="407">
        <v>49</v>
      </c>
      <c r="B52" s="348" t="s">
        <v>47</v>
      </c>
      <c r="C52" s="428"/>
      <c r="D52" s="429"/>
      <c r="E52" s="428"/>
      <c r="F52" s="429"/>
      <c r="G52" s="420"/>
      <c r="H52" s="421"/>
      <c r="I52" s="420"/>
      <c r="J52" s="421"/>
      <c r="K52" s="420">
        <v>2279</v>
      </c>
      <c r="L52" s="421">
        <v>25</v>
      </c>
      <c r="M52" s="420">
        <v>6121</v>
      </c>
      <c r="N52" s="421">
        <v>72</v>
      </c>
      <c r="O52" s="420">
        <v>10883</v>
      </c>
      <c r="P52" s="421">
        <v>162</v>
      </c>
      <c r="Q52" s="420">
        <v>13765</v>
      </c>
      <c r="R52" s="421">
        <v>196</v>
      </c>
      <c r="S52" s="420">
        <v>16369</v>
      </c>
      <c r="T52" s="421">
        <v>223</v>
      </c>
      <c r="U52" s="420">
        <v>18894</v>
      </c>
      <c r="V52" s="421">
        <v>263</v>
      </c>
      <c r="W52" s="420">
        <v>22760</v>
      </c>
      <c r="X52" s="421">
        <v>297</v>
      </c>
      <c r="Y52" s="420">
        <v>24960</v>
      </c>
      <c r="Z52" s="421">
        <v>346</v>
      </c>
      <c r="AA52" s="420">
        <v>27824</v>
      </c>
      <c r="AB52" s="421">
        <v>399</v>
      </c>
      <c r="AC52" s="420">
        <v>30687</v>
      </c>
      <c r="AD52" s="421">
        <v>449</v>
      </c>
      <c r="AE52" s="420">
        <v>33801</v>
      </c>
      <c r="AF52" s="421">
        <v>514</v>
      </c>
      <c r="AG52" s="420">
        <v>36644</v>
      </c>
      <c r="AH52" s="421">
        <v>578</v>
      </c>
      <c r="AI52" s="420">
        <v>40897</v>
      </c>
      <c r="AJ52" s="421">
        <v>642</v>
      </c>
      <c r="AK52" s="420">
        <v>44720</v>
      </c>
      <c r="AL52" s="421">
        <v>720</v>
      </c>
      <c r="AM52" s="420">
        <v>48919</v>
      </c>
      <c r="AN52" s="421">
        <v>792</v>
      </c>
      <c r="AO52" s="420">
        <v>52792</v>
      </c>
      <c r="AP52" s="421">
        <v>878</v>
      </c>
      <c r="AQ52" s="420">
        <v>55653</v>
      </c>
      <c r="AR52" s="421">
        <v>930</v>
      </c>
      <c r="AS52" s="420">
        <v>57839</v>
      </c>
      <c r="AT52" s="422">
        <v>971</v>
      </c>
      <c r="AU52" s="420">
        <v>62083</v>
      </c>
      <c r="AV52" s="422">
        <v>1023</v>
      </c>
      <c r="AW52" s="423">
        <v>65837</v>
      </c>
      <c r="AX52" s="424">
        <v>1072</v>
      </c>
      <c r="AY52" s="420">
        <v>69355</v>
      </c>
      <c r="AZ52" s="421">
        <v>1129</v>
      </c>
      <c r="BA52" s="420">
        <v>72604</v>
      </c>
      <c r="BB52" s="422">
        <v>1169</v>
      </c>
      <c r="BC52" s="420">
        <v>76887</v>
      </c>
      <c r="BD52" s="422">
        <v>1227</v>
      </c>
      <c r="BE52" s="423">
        <v>81201</v>
      </c>
      <c r="BF52" s="424">
        <v>1293</v>
      </c>
      <c r="BG52" s="420">
        <v>85789</v>
      </c>
      <c r="BH52" s="421">
        <v>1320</v>
      </c>
      <c r="BI52" s="420">
        <v>90144</v>
      </c>
      <c r="BJ52" s="422">
        <v>1399</v>
      </c>
      <c r="BK52" s="420">
        <v>94564</v>
      </c>
      <c r="BL52" s="422">
        <v>1446</v>
      </c>
      <c r="BM52" s="423">
        <v>99331</v>
      </c>
      <c r="BN52" s="424">
        <v>1492</v>
      </c>
      <c r="BO52" s="420">
        <v>103421</v>
      </c>
      <c r="BP52" s="421">
        <v>1546</v>
      </c>
      <c r="BQ52" s="420">
        <v>107149</v>
      </c>
      <c r="BR52" s="422">
        <v>1605</v>
      </c>
      <c r="BS52" s="420">
        <v>111028</v>
      </c>
      <c r="BT52" s="425">
        <v>1667</v>
      </c>
      <c r="BU52" s="423">
        <v>115083</v>
      </c>
      <c r="BV52" s="424">
        <v>1733</v>
      </c>
      <c r="BW52" s="420">
        <v>118469</v>
      </c>
      <c r="BX52" s="421">
        <v>1808</v>
      </c>
      <c r="BY52" s="420">
        <v>122023</v>
      </c>
      <c r="BZ52" s="422">
        <v>1882</v>
      </c>
      <c r="CA52" s="420">
        <v>125491</v>
      </c>
      <c r="CB52" s="425">
        <v>1933</v>
      </c>
      <c r="CC52" s="420">
        <v>129639</v>
      </c>
      <c r="CD52" s="425">
        <v>2015</v>
      </c>
      <c r="CE52" s="420">
        <v>132650</v>
      </c>
      <c r="CF52" s="425">
        <v>2085</v>
      </c>
      <c r="CG52" s="420">
        <v>136739</v>
      </c>
      <c r="CH52" s="425">
        <v>2146</v>
      </c>
      <c r="CI52" s="420">
        <v>141170</v>
      </c>
      <c r="CJ52" s="425">
        <v>2212</v>
      </c>
      <c r="CK52" s="420">
        <v>145610</v>
      </c>
      <c r="CL52" s="425">
        <v>2287</v>
      </c>
      <c r="CM52" s="420">
        <v>150074</v>
      </c>
      <c r="CN52" s="425">
        <v>2267</v>
      </c>
      <c r="CO52" s="420">
        <v>154066</v>
      </c>
      <c r="CP52" s="425">
        <v>2344</v>
      </c>
      <c r="CQ52" s="420">
        <v>158559</v>
      </c>
      <c r="CR52" s="425">
        <v>2443</v>
      </c>
      <c r="CS52" s="420">
        <v>163626</v>
      </c>
      <c r="CT52" s="425">
        <v>2517</v>
      </c>
      <c r="CU52" s="420">
        <v>167777</v>
      </c>
      <c r="CV52" s="425">
        <v>2550</v>
      </c>
      <c r="CW52" s="110">
        <v>172392</v>
      </c>
      <c r="CX52" s="446">
        <v>2624</v>
      </c>
      <c r="CY52" s="110">
        <v>177734</v>
      </c>
      <c r="CZ52" s="446">
        <v>2677</v>
      </c>
      <c r="DA52" s="426"/>
      <c r="DB52" s="426"/>
    </row>
    <row r="53" spans="1:106" s="438" customFormat="1" x14ac:dyDescent="0.2">
      <c r="A53" s="407">
        <v>50</v>
      </c>
      <c r="B53" s="348" t="s">
        <v>48</v>
      </c>
      <c r="C53" s="428"/>
      <c r="D53" s="429"/>
      <c r="E53" s="428"/>
      <c r="F53" s="429"/>
      <c r="G53" s="420"/>
      <c r="H53" s="421"/>
      <c r="I53" s="420"/>
      <c r="J53" s="421"/>
      <c r="K53" s="420">
        <v>4611</v>
      </c>
      <c r="L53" s="421">
        <v>16</v>
      </c>
      <c r="M53" s="420">
        <v>13785</v>
      </c>
      <c r="N53" s="421">
        <v>49</v>
      </c>
      <c r="O53" s="420">
        <v>23257</v>
      </c>
      <c r="P53" s="421">
        <v>95</v>
      </c>
      <c r="Q53" s="420">
        <v>26938</v>
      </c>
      <c r="R53" s="421">
        <v>110</v>
      </c>
      <c r="S53" s="420">
        <v>31221</v>
      </c>
      <c r="T53" s="421">
        <v>136</v>
      </c>
      <c r="U53" s="420">
        <v>35212</v>
      </c>
      <c r="V53" s="421">
        <v>151</v>
      </c>
      <c r="W53" s="420">
        <v>42232</v>
      </c>
      <c r="X53" s="421">
        <v>168</v>
      </c>
      <c r="Y53" s="420">
        <v>45332</v>
      </c>
      <c r="Z53" s="421">
        <v>191</v>
      </c>
      <c r="AA53" s="420">
        <v>49802</v>
      </c>
      <c r="AB53" s="421">
        <v>212</v>
      </c>
      <c r="AC53" s="420">
        <v>54056</v>
      </c>
      <c r="AD53" s="421">
        <v>229</v>
      </c>
      <c r="AE53" s="420">
        <v>58971</v>
      </c>
      <c r="AF53" s="421">
        <v>250</v>
      </c>
      <c r="AG53" s="420">
        <v>63031</v>
      </c>
      <c r="AH53" s="421">
        <v>279</v>
      </c>
      <c r="AI53" s="420">
        <v>67914</v>
      </c>
      <c r="AJ53" s="421">
        <v>313</v>
      </c>
      <c r="AK53" s="420">
        <v>72180</v>
      </c>
      <c r="AL53" s="421">
        <v>338</v>
      </c>
      <c r="AM53" s="420">
        <v>76884</v>
      </c>
      <c r="AN53" s="421">
        <v>361</v>
      </c>
      <c r="AO53" s="420">
        <v>82091</v>
      </c>
      <c r="AP53" s="421">
        <v>396</v>
      </c>
      <c r="AQ53" s="420">
        <v>86776</v>
      </c>
      <c r="AR53" s="421">
        <v>414</v>
      </c>
      <c r="AS53" s="420">
        <v>89986</v>
      </c>
      <c r="AT53" s="422">
        <v>434</v>
      </c>
      <c r="AU53" s="420">
        <v>95717</v>
      </c>
      <c r="AV53" s="422">
        <v>452</v>
      </c>
      <c r="AW53" s="423">
        <v>100651</v>
      </c>
      <c r="AX53" s="424">
        <v>463</v>
      </c>
      <c r="AY53" s="420">
        <v>105632</v>
      </c>
      <c r="AZ53" s="421">
        <v>485</v>
      </c>
      <c r="BA53" s="420">
        <v>109912</v>
      </c>
      <c r="BB53" s="422">
        <v>511</v>
      </c>
      <c r="BC53" s="420">
        <v>114537</v>
      </c>
      <c r="BD53" s="422">
        <v>535</v>
      </c>
      <c r="BE53" s="423">
        <v>118681</v>
      </c>
      <c r="BF53" s="424">
        <v>558</v>
      </c>
      <c r="BG53" s="420">
        <v>123168</v>
      </c>
      <c r="BH53" s="421">
        <v>582</v>
      </c>
      <c r="BI53" s="420">
        <v>126943</v>
      </c>
      <c r="BJ53" s="422">
        <v>614</v>
      </c>
      <c r="BK53" s="420">
        <v>130936</v>
      </c>
      <c r="BL53" s="422">
        <v>642</v>
      </c>
      <c r="BM53" s="423">
        <v>135963</v>
      </c>
      <c r="BN53" s="424">
        <v>669</v>
      </c>
      <c r="BO53" s="420">
        <v>140386</v>
      </c>
      <c r="BP53" s="421">
        <v>690</v>
      </c>
      <c r="BQ53" s="420">
        <v>144527</v>
      </c>
      <c r="BR53" s="422">
        <v>722</v>
      </c>
      <c r="BS53" s="420">
        <v>148662</v>
      </c>
      <c r="BT53" s="425">
        <v>754</v>
      </c>
      <c r="BU53" s="423">
        <v>153592</v>
      </c>
      <c r="BV53" s="424">
        <v>794</v>
      </c>
      <c r="BW53" s="420">
        <v>157877</v>
      </c>
      <c r="BX53" s="421">
        <v>826</v>
      </c>
      <c r="BY53" s="420">
        <v>162062</v>
      </c>
      <c r="BZ53" s="422">
        <v>859</v>
      </c>
      <c r="CA53" s="420">
        <v>165230</v>
      </c>
      <c r="CB53" s="425">
        <v>902</v>
      </c>
      <c r="CC53" s="427">
        <v>169518</v>
      </c>
      <c r="CD53" s="425">
        <v>942</v>
      </c>
      <c r="CE53" s="427">
        <v>172868</v>
      </c>
      <c r="CF53" s="425">
        <v>975</v>
      </c>
      <c r="CG53" s="427">
        <v>176335</v>
      </c>
      <c r="CH53" s="425">
        <v>1005</v>
      </c>
      <c r="CI53" s="427">
        <v>180092</v>
      </c>
      <c r="CJ53" s="425">
        <v>1038</v>
      </c>
      <c r="CK53" s="427">
        <v>183489</v>
      </c>
      <c r="CL53" s="425">
        <v>1068</v>
      </c>
      <c r="CM53" s="427">
        <v>186756</v>
      </c>
      <c r="CN53" s="425">
        <v>1053</v>
      </c>
      <c r="CO53" s="427">
        <v>189986</v>
      </c>
      <c r="CP53" s="425">
        <v>1097</v>
      </c>
      <c r="CQ53" s="427">
        <v>193534</v>
      </c>
      <c r="CR53" s="425">
        <v>1128</v>
      </c>
      <c r="CS53" s="427">
        <v>196972</v>
      </c>
      <c r="CT53" s="425">
        <v>1162</v>
      </c>
      <c r="CU53" s="427">
        <v>200719</v>
      </c>
      <c r="CV53" s="425">
        <v>1198</v>
      </c>
      <c r="CW53" s="110">
        <v>204089</v>
      </c>
      <c r="CX53" s="446">
        <v>1226</v>
      </c>
      <c r="CY53" s="110">
        <v>208228</v>
      </c>
      <c r="CZ53" s="446">
        <v>1283</v>
      </c>
      <c r="DA53" s="426"/>
      <c r="DB53" s="426"/>
    </row>
    <row r="54" spans="1:106" s="438" customFormat="1" x14ac:dyDescent="0.2">
      <c r="A54" s="407">
        <v>51</v>
      </c>
      <c r="B54" s="348" t="s">
        <v>171</v>
      </c>
      <c r="C54" s="428"/>
      <c r="D54" s="429"/>
      <c r="E54" s="428"/>
      <c r="F54" s="429"/>
      <c r="G54" s="420"/>
      <c r="H54" s="421"/>
      <c r="I54" s="420"/>
      <c r="J54" s="421"/>
      <c r="K54" s="420">
        <v>324</v>
      </c>
      <c r="L54" s="421">
        <v>17</v>
      </c>
      <c r="M54" s="420">
        <v>347</v>
      </c>
      <c r="N54" s="421">
        <v>32</v>
      </c>
      <c r="O54" s="420">
        <v>367</v>
      </c>
      <c r="P54" s="421">
        <v>45</v>
      </c>
      <c r="Q54" s="420">
        <v>376</v>
      </c>
      <c r="R54" s="421">
        <v>49</v>
      </c>
      <c r="S54" s="420">
        <v>381</v>
      </c>
      <c r="T54" s="421">
        <v>54</v>
      </c>
      <c r="U54" s="420">
        <v>385</v>
      </c>
      <c r="V54" s="421">
        <v>56</v>
      </c>
      <c r="W54" s="420">
        <v>396</v>
      </c>
      <c r="X54" s="421">
        <v>57</v>
      </c>
      <c r="Y54" s="420">
        <v>399</v>
      </c>
      <c r="Z54" s="421">
        <v>58</v>
      </c>
      <c r="AA54" s="420">
        <v>410</v>
      </c>
      <c r="AB54" s="421">
        <v>60</v>
      </c>
      <c r="AC54" s="420">
        <v>416</v>
      </c>
      <c r="AD54" s="421">
        <v>65</v>
      </c>
      <c r="AE54" s="420">
        <v>425</v>
      </c>
      <c r="AF54" s="421">
        <v>67</v>
      </c>
      <c r="AG54" s="420">
        <v>430</v>
      </c>
      <c r="AH54" s="421">
        <v>71</v>
      </c>
      <c r="AI54" s="420">
        <v>440</v>
      </c>
      <c r="AJ54" s="421">
        <v>73</v>
      </c>
      <c r="AK54" s="420">
        <v>451</v>
      </c>
      <c r="AL54" s="421">
        <v>74</v>
      </c>
      <c r="AM54" s="420">
        <v>461</v>
      </c>
      <c r="AN54" s="421">
        <v>76</v>
      </c>
      <c r="AO54" s="420">
        <v>465</v>
      </c>
      <c r="AP54" s="421">
        <v>77</v>
      </c>
      <c r="AQ54" s="420">
        <v>469</v>
      </c>
      <c r="AR54" s="421">
        <v>78</v>
      </c>
      <c r="AS54" s="420">
        <v>474</v>
      </c>
      <c r="AT54" s="422">
        <v>80</v>
      </c>
      <c r="AU54" s="420">
        <v>486</v>
      </c>
      <c r="AV54" s="422">
        <v>82</v>
      </c>
      <c r="AW54" s="423">
        <v>492</v>
      </c>
      <c r="AX54" s="424">
        <v>83</v>
      </c>
      <c r="AY54" s="420">
        <v>493</v>
      </c>
      <c r="AZ54" s="421">
        <v>86</v>
      </c>
      <c r="BA54" s="420">
        <v>500</v>
      </c>
      <c r="BB54" s="422">
        <v>86</v>
      </c>
      <c r="BC54" s="420">
        <v>511</v>
      </c>
      <c r="BD54" s="422">
        <v>90</v>
      </c>
      <c r="BE54" s="423">
        <v>514</v>
      </c>
      <c r="BF54" s="424">
        <v>94</v>
      </c>
      <c r="BG54" s="420">
        <v>525</v>
      </c>
      <c r="BH54" s="421">
        <v>98</v>
      </c>
      <c r="BI54" s="420">
        <v>530</v>
      </c>
      <c r="BJ54" s="422">
        <v>105</v>
      </c>
      <c r="BK54" s="420">
        <v>539</v>
      </c>
      <c r="BL54" s="422">
        <v>108</v>
      </c>
      <c r="BM54" s="423">
        <v>545</v>
      </c>
      <c r="BN54" s="424">
        <v>110</v>
      </c>
      <c r="BO54" s="420">
        <v>551</v>
      </c>
      <c r="BP54" s="421">
        <v>116</v>
      </c>
      <c r="BQ54" s="420">
        <v>562</v>
      </c>
      <c r="BR54" s="422">
        <v>118</v>
      </c>
      <c r="BS54" s="420">
        <v>565</v>
      </c>
      <c r="BT54" s="425">
        <v>119</v>
      </c>
      <c r="BU54" s="423">
        <v>572</v>
      </c>
      <c r="BV54" s="424">
        <v>120</v>
      </c>
      <c r="BW54" s="420">
        <v>582</v>
      </c>
      <c r="BX54" s="421">
        <v>121</v>
      </c>
      <c r="BY54" s="420">
        <v>593</v>
      </c>
      <c r="BZ54" s="422">
        <v>122</v>
      </c>
      <c r="CA54" s="420">
        <v>607</v>
      </c>
      <c r="CB54" s="425">
        <v>126</v>
      </c>
      <c r="CC54" s="427">
        <v>612</v>
      </c>
      <c r="CD54" s="425">
        <v>128</v>
      </c>
      <c r="CE54" s="427">
        <v>620</v>
      </c>
      <c r="CF54" s="425">
        <v>133</v>
      </c>
      <c r="CG54" s="427">
        <v>625</v>
      </c>
      <c r="CH54" s="425">
        <v>137</v>
      </c>
      <c r="CI54" s="427">
        <v>635</v>
      </c>
      <c r="CJ54" s="425">
        <v>146</v>
      </c>
      <c r="CK54" s="427">
        <v>641</v>
      </c>
      <c r="CL54" s="425">
        <v>151</v>
      </c>
      <c r="CM54" s="427">
        <v>646</v>
      </c>
      <c r="CN54" s="425">
        <v>146</v>
      </c>
      <c r="CO54" s="427">
        <v>655</v>
      </c>
      <c r="CP54" s="425">
        <v>149</v>
      </c>
      <c r="CQ54" s="427">
        <v>667</v>
      </c>
      <c r="CR54" s="425">
        <v>151</v>
      </c>
      <c r="CS54" s="427">
        <v>678</v>
      </c>
      <c r="CT54" s="425">
        <v>152</v>
      </c>
      <c r="CU54" s="427">
        <v>691</v>
      </c>
      <c r="CV54" s="425">
        <v>152</v>
      </c>
      <c r="CW54" s="110">
        <v>708</v>
      </c>
      <c r="CX54" s="446">
        <v>152</v>
      </c>
      <c r="CY54" s="110">
        <v>721</v>
      </c>
      <c r="CZ54" s="446">
        <v>157</v>
      </c>
      <c r="DA54" s="426"/>
      <c r="DB54" s="426"/>
    </row>
    <row r="55" spans="1:106" s="438" customFormat="1" x14ac:dyDescent="0.2">
      <c r="A55" s="407">
        <v>52</v>
      </c>
      <c r="B55" s="348" t="s">
        <v>49</v>
      </c>
      <c r="C55" s="428"/>
      <c r="D55" s="429"/>
      <c r="E55" s="428"/>
      <c r="F55" s="429"/>
      <c r="G55" s="420"/>
      <c r="H55" s="421"/>
      <c r="I55" s="420"/>
      <c r="J55" s="421"/>
      <c r="K55" s="420">
        <v>9043</v>
      </c>
      <c r="L55" s="421">
        <v>774</v>
      </c>
      <c r="M55" s="420">
        <v>14586</v>
      </c>
      <c r="N55" s="421">
        <v>1612</v>
      </c>
      <c r="O55" s="420">
        <v>18052</v>
      </c>
      <c r="P55" s="421">
        <v>2464</v>
      </c>
      <c r="Q55" s="420">
        <v>19141</v>
      </c>
      <c r="R55" s="421">
        <v>2752</v>
      </c>
      <c r="S55" s="420">
        <v>20688</v>
      </c>
      <c r="T55" s="421">
        <v>2995</v>
      </c>
      <c r="U55" s="420">
        <v>21948</v>
      </c>
      <c r="V55" s="421">
        <v>3264</v>
      </c>
      <c r="W55" s="420">
        <v>23370</v>
      </c>
      <c r="X55" s="421">
        <v>3452</v>
      </c>
      <c r="Y55" s="420">
        <v>24118</v>
      </c>
      <c r="Z55" s="421">
        <v>3676</v>
      </c>
      <c r="AA55" s="420">
        <v>25281</v>
      </c>
      <c r="AB55" s="421">
        <v>3891</v>
      </c>
      <c r="AC55" s="420">
        <v>26433</v>
      </c>
      <c r="AD55" s="421">
        <v>4188</v>
      </c>
      <c r="AE55" s="420">
        <v>27589</v>
      </c>
      <c r="AF55" s="421">
        <v>4442</v>
      </c>
      <c r="AG55" s="420">
        <v>28552</v>
      </c>
      <c r="AH55" s="421">
        <v>4639</v>
      </c>
      <c r="AI55" s="420">
        <v>29945</v>
      </c>
      <c r="AJ55" s="421">
        <v>4932</v>
      </c>
      <c r="AK55" s="420">
        <v>31149</v>
      </c>
      <c r="AL55" s="421">
        <v>5157</v>
      </c>
      <c r="AM55" s="420">
        <v>32382</v>
      </c>
      <c r="AN55" s="421">
        <v>5418</v>
      </c>
      <c r="AO55" s="420">
        <v>33537</v>
      </c>
      <c r="AP55" s="421">
        <v>5677</v>
      </c>
      <c r="AQ55" s="420">
        <v>34688</v>
      </c>
      <c r="AR55" s="421">
        <v>5887</v>
      </c>
      <c r="AS55" s="420">
        <v>35382</v>
      </c>
      <c r="AT55" s="422">
        <v>6096</v>
      </c>
      <c r="AU55" s="420">
        <v>36715</v>
      </c>
      <c r="AV55" s="422">
        <v>6330</v>
      </c>
      <c r="AW55" s="423">
        <v>37806</v>
      </c>
      <c r="AX55" s="424">
        <v>6516</v>
      </c>
      <c r="AY55" s="420">
        <v>38777</v>
      </c>
      <c r="AZ55" s="421">
        <v>6731</v>
      </c>
      <c r="BA55" s="420">
        <v>39786</v>
      </c>
      <c r="BB55" s="422">
        <v>6988</v>
      </c>
      <c r="BC55" s="420">
        <v>40857</v>
      </c>
      <c r="BD55" s="422">
        <v>7282</v>
      </c>
      <c r="BE55" s="423">
        <v>41825</v>
      </c>
      <c r="BF55" s="424">
        <v>7501</v>
      </c>
      <c r="BG55" s="420">
        <v>42979</v>
      </c>
      <c r="BH55" s="421">
        <v>7744</v>
      </c>
      <c r="BI55" s="420">
        <v>43920</v>
      </c>
      <c r="BJ55" s="422">
        <v>8100</v>
      </c>
      <c r="BK55" s="420">
        <v>44821</v>
      </c>
      <c r="BL55" s="422">
        <v>8341</v>
      </c>
      <c r="BM55" s="423">
        <v>45719</v>
      </c>
      <c r="BN55" s="424">
        <v>8582</v>
      </c>
      <c r="BO55" s="420">
        <v>46644</v>
      </c>
      <c r="BP55" s="421">
        <v>8825</v>
      </c>
      <c r="BQ55" s="420">
        <v>47670</v>
      </c>
      <c r="BR55" s="422">
        <v>9106</v>
      </c>
      <c r="BS55" s="420">
        <v>48662</v>
      </c>
      <c r="BT55" s="425">
        <v>9391</v>
      </c>
      <c r="BU55" s="423">
        <v>49566</v>
      </c>
      <c r="BV55" s="424">
        <v>9678</v>
      </c>
      <c r="BW55" s="420">
        <v>50548</v>
      </c>
      <c r="BX55" s="421">
        <v>9947</v>
      </c>
      <c r="BY55" s="420">
        <v>51654</v>
      </c>
      <c r="BZ55" s="422">
        <v>10238</v>
      </c>
      <c r="CA55" s="420">
        <v>52418</v>
      </c>
      <c r="CB55" s="425">
        <v>10530</v>
      </c>
      <c r="CC55" s="427">
        <v>53486</v>
      </c>
      <c r="CD55" s="425">
        <v>10759</v>
      </c>
      <c r="CE55" s="427">
        <v>54406</v>
      </c>
      <c r="CF55" s="425">
        <v>11019</v>
      </c>
      <c r="CG55" s="427">
        <v>55582</v>
      </c>
      <c r="CH55" s="425">
        <v>11293</v>
      </c>
      <c r="CI55" s="427">
        <v>56492</v>
      </c>
      <c r="CJ55" s="425">
        <v>11559</v>
      </c>
      <c r="CK55" s="427">
        <v>57434</v>
      </c>
      <c r="CL55" s="425">
        <v>11834</v>
      </c>
      <c r="CM55" s="427">
        <v>58290</v>
      </c>
      <c r="CN55" s="425">
        <v>12000</v>
      </c>
      <c r="CO55" s="427">
        <v>59205</v>
      </c>
      <c r="CP55" s="425">
        <v>12325</v>
      </c>
      <c r="CQ55" s="427">
        <v>60241</v>
      </c>
      <c r="CR55" s="425">
        <v>12629</v>
      </c>
      <c r="CS55" s="427">
        <v>61422</v>
      </c>
      <c r="CT55" s="425">
        <v>12909</v>
      </c>
      <c r="CU55" s="427">
        <v>62624</v>
      </c>
      <c r="CV55" s="425">
        <v>13209</v>
      </c>
      <c r="CW55" s="110">
        <v>63768</v>
      </c>
      <c r="CX55" s="446">
        <v>13494</v>
      </c>
      <c r="CY55" s="110">
        <v>64891</v>
      </c>
      <c r="CZ55" s="446">
        <v>13688</v>
      </c>
      <c r="DA55" s="426"/>
      <c r="DB55" s="426"/>
    </row>
    <row r="56" spans="1:106" s="438" customFormat="1" ht="13.5" customHeight="1" x14ac:dyDescent="0.2">
      <c r="A56" s="407">
        <v>53</v>
      </c>
      <c r="B56" s="348" t="s">
        <v>50</v>
      </c>
      <c r="C56" s="428"/>
      <c r="D56" s="429"/>
      <c r="E56" s="428"/>
      <c r="F56" s="429"/>
      <c r="G56" s="420"/>
      <c r="H56" s="421"/>
      <c r="I56" s="420"/>
      <c r="J56" s="421"/>
      <c r="K56" s="420">
        <v>1227</v>
      </c>
      <c r="L56" s="421">
        <v>49</v>
      </c>
      <c r="M56" s="420">
        <v>2105</v>
      </c>
      <c r="N56" s="421">
        <v>110</v>
      </c>
      <c r="O56" s="420">
        <v>3287</v>
      </c>
      <c r="P56" s="421">
        <v>189</v>
      </c>
      <c r="Q56" s="420">
        <v>3616</v>
      </c>
      <c r="R56" s="421">
        <v>203</v>
      </c>
      <c r="S56" s="420">
        <v>4105</v>
      </c>
      <c r="T56" s="421">
        <v>244</v>
      </c>
      <c r="U56" s="420">
        <v>4679</v>
      </c>
      <c r="V56" s="421">
        <v>284</v>
      </c>
      <c r="W56" s="420">
        <v>5314</v>
      </c>
      <c r="X56" s="421">
        <v>311</v>
      </c>
      <c r="Y56" s="420">
        <v>5512</v>
      </c>
      <c r="Z56" s="421">
        <v>332</v>
      </c>
      <c r="AA56" s="420">
        <v>5979</v>
      </c>
      <c r="AB56" s="421">
        <v>364</v>
      </c>
      <c r="AC56" s="420">
        <v>6483</v>
      </c>
      <c r="AD56" s="421">
        <v>386</v>
      </c>
      <c r="AE56" s="420">
        <v>6984</v>
      </c>
      <c r="AF56" s="421">
        <v>405</v>
      </c>
      <c r="AG56" s="420">
        <v>7300</v>
      </c>
      <c r="AH56" s="421">
        <v>426</v>
      </c>
      <c r="AI56" s="420">
        <v>7891</v>
      </c>
      <c r="AJ56" s="421">
        <v>450</v>
      </c>
      <c r="AK56" s="420">
        <v>8411</v>
      </c>
      <c r="AL56" s="421">
        <v>469</v>
      </c>
      <c r="AM56" s="420">
        <v>8990</v>
      </c>
      <c r="AN56" s="421">
        <v>488</v>
      </c>
      <c r="AO56" s="420">
        <v>9311</v>
      </c>
      <c r="AP56" s="421">
        <v>499</v>
      </c>
      <c r="AQ56" s="420">
        <v>9961</v>
      </c>
      <c r="AR56" s="421">
        <v>529</v>
      </c>
      <c r="AS56" s="420">
        <v>10361</v>
      </c>
      <c r="AT56" s="422">
        <v>545</v>
      </c>
      <c r="AU56" s="420">
        <v>11046</v>
      </c>
      <c r="AV56" s="422">
        <v>565</v>
      </c>
      <c r="AW56" s="423">
        <v>11445</v>
      </c>
      <c r="AX56" s="424">
        <v>580</v>
      </c>
      <c r="AY56" s="420">
        <v>12133</v>
      </c>
      <c r="AZ56" s="421">
        <v>596</v>
      </c>
      <c r="BA56" s="420">
        <v>12809</v>
      </c>
      <c r="BB56" s="422">
        <v>627</v>
      </c>
      <c r="BC56" s="420">
        <v>13413</v>
      </c>
      <c r="BD56" s="422">
        <v>651</v>
      </c>
      <c r="BE56" s="423">
        <v>13767</v>
      </c>
      <c r="BF56" s="424">
        <v>668</v>
      </c>
      <c r="BG56" s="420">
        <v>14382</v>
      </c>
      <c r="BH56" s="421">
        <v>693</v>
      </c>
      <c r="BI56" s="420">
        <v>15051</v>
      </c>
      <c r="BJ56" s="422">
        <v>749</v>
      </c>
      <c r="BK56" s="420">
        <v>15630</v>
      </c>
      <c r="BL56" s="422">
        <v>769</v>
      </c>
      <c r="BM56" s="423">
        <v>15989</v>
      </c>
      <c r="BN56" s="424">
        <v>795</v>
      </c>
      <c r="BO56" s="420">
        <v>16502</v>
      </c>
      <c r="BP56" s="421">
        <v>816</v>
      </c>
      <c r="BQ56" s="420">
        <v>17029</v>
      </c>
      <c r="BR56" s="422">
        <v>852</v>
      </c>
      <c r="BS56" s="420">
        <v>17498</v>
      </c>
      <c r="BT56" s="425">
        <v>882</v>
      </c>
      <c r="BU56" s="423">
        <v>17805</v>
      </c>
      <c r="BV56" s="424">
        <v>913</v>
      </c>
      <c r="BW56" s="420">
        <v>18365</v>
      </c>
      <c r="BX56" s="421">
        <v>938</v>
      </c>
      <c r="BY56" s="420">
        <v>18831</v>
      </c>
      <c r="BZ56" s="422">
        <v>964</v>
      </c>
      <c r="CA56" s="420">
        <v>19203</v>
      </c>
      <c r="CB56" s="425">
        <v>998</v>
      </c>
      <c r="CC56" s="420">
        <v>19556</v>
      </c>
      <c r="CD56" s="425">
        <v>1023</v>
      </c>
      <c r="CE56" s="420">
        <v>19926</v>
      </c>
      <c r="CF56" s="425">
        <v>1060</v>
      </c>
      <c r="CG56" s="420">
        <v>20392</v>
      </c>
      <c r="CH56" s="425">
        <v>1093</v>
      </c>
      <c r="CI56" s="420">
        <v>20743</v>
      </c>
      <c r="CJ56" s="425">
        <v>1133</v>
      </c>
      <c r="CK56" s="420">
        <v>21012</v>
      </c>
      <c r="CL56" s="425">
        <v>1154</v>
      </c>
      <c r="CM56" s="420">
        <v>21412</v>
      </c>
      <c r="CN56" s="425">
        <v>1163</v>
      </c>
      <c r="CO56" s="420">
        <v>21821</v>
      </c>
      <c r="CP56" s="425">
        <v>1195</v>
      </c>
      <c r="CQ56" s="420">
        <v>22141</v>
      </c>
      <c r="CR56" s="425">
        <v>1229</v>
      </c>
      <c r="CS56" s="420">
        <v>22376</v>
      </c>
      <c r="CT56" s="425">
        <v>1250</v>
      </c>
      <c r="CU56" s="420">
        <v>22667</v>
      </c>
      <c r="CV56" s="425">
        <v>1291</v>
      </c>
      <c r="CW56" s="110">
        <v>22967</v>
      </c>
      <c r="CX56" s="446">
        <v>1324</v>
      </c>
      <c r="CY56" s="110">
        <v>23237</v>
      </c>
      <c r="CZ56" s="446">
        <v>1352</v>
      </c>
      <c r="DA56" s="426"/>
      <c r="DB56" s="426"/>
    </row>
    <row r="57" spans="1:106" s="438" customFormat="1" x14ac:dyDescent="0.2">
      <c r="A57" s="407">
        <v>54</v>
      </c>
      <c r="B57" s="348" t="s">
        <v>51</v>
      </c>
      <c r="C57" s="428"/>
      <c r="D57" s="429"/>
      <c r="E57" s="428"/>
      <c r="F57" s="429"/>
      <c r="G57" s="420"/>
      <c r="H57" s="421"/>
      <c r="I57" s="420"/>
      <c r="J57" s="421"/>
      <c r="K57" s="420">
        <v>24429</v>
      </c>
      <c r="L57" s="421">
        <v>81</v>
      </c>
      <c r="M57" s="420">
        <v>58181</v>
      </c>
      <c r="N57" s="421">
        <v>145</v>
      </c>
      <c r="O57" s="420">
        <v>92795</v>
      </c>
      <c r="P57" s="421">
        <v>210</v>
      </c>
      <c r="Q57" s="420">
        <v>109060</v>
      </c>
      <c r="R57" s="421">
        <v>268</v>
      </c>
      <c r="S57" s="420">
        <v>125823</v>
      </c>
      <c r="T57" s="421">
        <v>307</v>
      </c>
      <c r="U57" s="420">
        <v>142076</v>
      </c>
      <c r="V57" s="421">
        <v>360</v>
      </c>
      <c r="W57" s="420">
        <v>163164</v>
      </c>
      <c r="X57" s="421">
        <v>406</v>
      </c>
      <c r="Y57" s="420">
        <v>174033</v>
      </c>
      <c r="Z57" s="421">
        <v>446</v>
      </c>
      <c r="AA57" s="420">
        <v>189890</v>
      </c>
      <c r="AB57" s="421">
        <v>514</v>
      </c>
      <c r="AC57" s="420">
        <v>205498</v>
      </c>
      <c r="AD57" s="421">
        <v>556</v>
      </c>
      <c r="AE57" s="420">
        <v>222387</v>
      </c>
      <c r="AF57" s="421">
        <v>601</v>
      </c>
      <c r="AG57" s="420">
        <v>238058</v>
      </c>
      <c r="AH57" s="421">
        <v>648</v>
      </c>
      <c r="AI57" s="420">
        <v>255778</v>
      </c>
      <c r="AJ57" s="421">
        <v>676</v>
      </c>
      <c r="AK57" s="420">
        <v>271904</v>
      </c>
      <c r="AL57" s="421">
        <v>727</v>
      </c>
      <c r="AM57" s="420">
        <v>287629</v>
      </c>
      <c r="AN57" s="421">
        <v>765</v>
      </c>
      <c r="AO57" s="420">
        <v>303906</v>
      </c>
      <c r="AP57" s="421">
        <v>804</v>
      </c>
      <c r="AQ57" s="420">
        <v>319371</v>
      </c>
      <c r="AR57" s="421">
        <v>849</v>
      </c>
      <c r="AS57" s="420">
        <v>329770</v>
      </c>
      <c r="AT57" s="422">
        <v>894</v>
      </c>
      <c r="AU57" s="420">
        <v>348421</v>
      </c>
      <c r="AV57" s="422">
        <v>931</v>
      </c>
      <c r="AW57" s="423">
        <v>363055</v>
      </c>
      <c r="AX57" s="424">
        <v>986</v>
      </c>
      <c r="AY57" s="420">
        <v>378343</v>
      </c>
      <c r="AZ57" s="421">
        <v>1030</v>
      </c>
      <c r="BA57" s="420">
        <v>392532</v>
      </c>
      <c r="BB57" s="422">
        <v>1068</v>
      </c>
      <c r="BC57" s="420">
        <v>406888</v>
      </c>
      <c r="BD57" s="422">
        <v>1113</v>
      </c>
      <c r="BE57" s="423">
        <v>423142</v>
      </c>
      <c r="BF57" s="424">
        <v>1133</v>
      </c>
      <c r="BG57" s="420">
        <v>438560</v>
      </c>
      <c r="BH57" s="421">
        <v>1169</v>
      </c>
      <c r="BI57" s="420">
        <v>453794</v>
      </c>
      <c r="BJ57" s="422">
        <v>1212</v>
      </c>
      <c r="BK57" s="420">
        <v>468186</v>
      </c>
      <c r="BL57" s="422">
        <v>1245</v>
      </c>
      <c r="BM57" s="423">
        <v>485584</v>
      </c>
      <c r="BN57" s="424">
        <v>1277</v>
      </c>
      <c r="BO57" s="420">
        <v>500484</v>
      </c>
      <c r="BP57" s="421">
        <v>1317</v>
      </c>
      <c r="BQ57" s="420">
        <v>515103</v>
      </c>
      <c r="BR57" s="422">
        <v>1357</v>
      </c>
      <c r="BS57" s="420">
        <v>529102</v>
      </c>
      <c r="BT57" s="425">
        <v>1397</v>
      </c>
      <c r="BU57" s="423">
        <v>543592</v>
      </c>
      <c r="BV57" s="424">
        <v>1438</v>
      </c>
      <c r="BW57" s="420">
        <v>557980</v>
      </c>
      <c r="BX57" s="421">
        <v>1474</v>
      </c>
      <c r="BY57" s="420">
        <v>571487</v>
      </c>
      <c r="BZ57" s="422">
        <v>1527</v>
      </c>
      <c r="CA57" s="420">
        <v>584142</v>
      </c>
      <c r="CB57" s="425">
        <v>1576</v>
      </c>
      <c r="CC57" s="427">
        <v>599123</v>
      </c>
      <c r="CD57" s="425">
        <v>1613</v>
      </c>
      <c r="CE57" s="427">
        <v>611848</v>
      </c>
      <c r="CF57" s="425">
        <v>1649</v>
      </c>
      <c r="CG57" s="427">
        <v>627272</v>
      </c>
      <c r="CH57" s="425">
        <v>1672</v>
      </c>
      <c r="CI57" s="427">
        <v>641677</v>
      </c>
      <c r="CJ57" s="425">
        <v>1690</v>
      </c>
      <c r="CK57" s="427">
        <v>655599</v>
      </c>
      <c r="CL57" s="425">
        <v>1719</v>
      </c>
      <c r="CM57" s="427">
        <v>670925</v>
      </c>
      <c r="CN57" s="425">
        <v>1734</v>
      </c>
      <c r="CO57" s="427">
        <v>685185</v>
      </c>
      <c r="CP57" s="425">
        <v>1746</v>
      </c>
      <c r="CQ57" s="427">
        <v>699645</v>
      </c>
      <c r="CR57" s="425">
        <v>1763</v>
      </c>
      <c r="CS57" s="427">
        <v>715471</v>
      </c>
      <c r="CT57" s="425">
        <v>1783</v>
      </c>
      <c r="CU57" s="427">
        <v>731362</v>
      </c>
      <c r="CV57" s="425">
        <v>1801</v>
      </c>
      <c r="CW57" s="110">
        <v>745742</v>
      </c>
      <c r="CX57" s="446">
        <v>1814</v>
      </c>
      <c r="CY57" s="110">
        <v>759465</v>
      </c>
      <c r="CZ57" s="446">
        <v>1829</v>
      </c>
      <c r="DA57" s="426"/>
      <c r="DB57" s="426"/>
    </row>
    <row r="58" spans="1:106" s="438" customFormat="1" x14ac:dyDescent="0.2">
      <c r="A58" s="407">
        <v>55</v>
      </c>
      <c r="B58" s="348" t="s">
        <v>52</v>
      </c>
      <c r="C58" s="428"/>
      <c r="D58" s="429"/>
      <c r="E58" s="428"/>
      <c r="F58" s="429"/>
      <c r="G58" s="420"/>
      <c r="H58" s="421"/>
      <c r="I58" s="420"/>
      <c r="J58" s="421"/>
      <c r="K58" s="420">
        <v>390</v>
      </c>
      <c r="L58" s="421">
        <v>12</v>
      </c>
      <c r="M58" s="420">
        <v>807</v>
      </c>
      <c r="N58" s="421">
        <v>28</v>
      </c>
      <c r="O58" s="420">
        <v>1275</v>
      </c>
      <c r="P58" s="421">
        <v>66</v>
      </c>
      <c r="Q58" s="420">
        <v>1454</v>
      </c>
      <c r="R58" s="421">
        <v>74</v>
      </c>
      <c r="S58" s="420">
        <v>1631</v>
      </c>
      <c r="T58" s="421">
        <v>81</v>
      </c>
      <c r="U58" s="420">
        <v>1837</v>
      </c>
      <c r="V58" s="421">
        <v>90</v>
      </c>
      <c r="W58" s="420">
        <v>2101</v>
      </c>
      <c r="X58" s="421">
        <v>99</v>
      </c>
      <c r="Y58" s="420">
        <v>2224</v>
      </c>
      <c r="Z58" s="421">
        <v>113</v>
      </c>
      <c r="AA58" s="420">
        <v>2414</v>
      </c>
      <c r="AB58" s="421">
        <v>126</v>
      </c>
      <c r="AC58" s="420">
        <v>2656</v>
      </c>
      <c r="AD58" s="421">
        <v>137</v>
      </c>
      <c r="AE58" s="420">
        <v>2871</v>
      </c>
      <c r="AF58" s="421">
        <v>153</v>
      </c>
      <c r="AG58" s="420">
        <v>3063</v>
      </c>
      <c r="AH58" s="421">
        <v>165</v>
      </c>
      <c r="AI58" s="420">
        <v>3282</v>
      </c>
      <c r="AJ58" s="421">
        <v>183</v>
      </c>
      <c r="AK58" s="420">
        <v>3545</v>
      </c>
      <c r="AL58" s="421">
        <v>199</v>
      </c>
      <c r="AM58" s="420">
        <v>3743</v>
      </c>
      <c r="AN58" s="421">
        <v>217</v>
      </c>
      <c r="AO58" s="420">
        <v>3930</v>
      </c>
      <c r="AP58" s="421">
        <v>234</v>
      </c>
      <c r="AQ58" s="420">
        <v>4159</v>
      </c>
      <c r="AR58" s="421">
        <v>245</v>
      </c>
      <c r="AS58" s="420">
        <v>4307</v>
      </c>
      <c r="AT58" s="422">
        <v>258</v>
      </c>
      <c r="AU58" s="420">
        <v>4593</v>
      </c>
      <c r="AV58" s="422">
        <v>274</v>
      </c>
      <c r="AW58" s="423">
        <v>4782</v>
      </c>
      <c r="AX58" s="424">
        <v>282</v>
      </c>
      <c r="AY58" s="420">
        <v>4987</v>
      </c>
      <c r="AZ58" s="421">
        <v>294</v>
      </c>
      <c r="BA58" s="420">
        <v>5240</v>
      </c>
      <c r="BB58" s="422">
        <v>307</v>
      </c>
      <c r="BC58" s="420">
        <v>5463</v>
      </c>
      <c r="BD58" s="422">
        <v>323</v>
      </c>
      <c r="BE58" s="423">
        <v>5677</v>
      </c>
      <c r="BF58" s="424">
        <v>336</v>
      </c>
      <c r="BG58" s="420">
        <v>5920</v>
      </c>
      <c r="BH58" s="421">
        <v>354</v>
      </c>
      <c r="BI58" s="420">
        <v>6139</v>
      </c>
      <c r="BJ58" s="422">
        <v>374</v>
      </c>
      <c r="BK58" s="420">
        <v>6306</v>
      </c>
      <c r="BL58" s="422">
        <v>393</v>
      </c>
      <c r="BM58" s="423">
        <v>6514</v>
      </c>
      <c r="BN58" s="424">
        <v>405</v>
      </c>
      <c r="BO58" s="420">
        <v>6731</v>
      </c>
      <c r="BP58" s="421">
        <v>418</v>
      </c>
      <c r="BQ58" s="420">
        <v>6959</v>
      </c>
      <c r="BR58" s="422">
        <v>435</v>
      </c>
      <c r="BS58" s="420">
        <v>7168</v>
      </c>
      <c r="BT58" s="425">
        <v>449</v>
      </c>
      <c r="BU58" s="423">
        <v>7342</v>
      </c>
      <c r="BV58" s="424">
        <v>462</v>
      </c>
      <c r="BW58" s="420">
        <v>7557</v>
      </c>
      <c r="BX58" s="421">
        <v>494</v>
      </c>
      <c r="BY58" s="420">
        <v>7801</v>
      </c>
      <c r="BZ58" s="422">
        <v>509</v>
      </c>
      <c r="CA58" s="420">
        <v>7979</v>
      </c>
      <c r="CB58" s="425">
        <v>526</v>
      </c>
      <c r="CC58" s="427">
        <v>8197</v>
      </c>
      <c r="CD58" s="425">
        <v>544</v>
      </c>
      <c r="CE58" s="427">
        <v>8394</v>
      </c>
      <c r="CF58" s="425">
        <v>569</v>
      </c>
      <c r="CG58" s="427">
        <v>8645</v>
      </c>
      <c r="CH58" s="425">
        <v>603</v>
      </c>
      <c r="CI58" s="427">
        <v>8850</v>
      </c>
      <c r="CJ58" s="425">
        <v>624</v>
      </c>
      <c r="CK58" s="427">
        <v>9067</v>
      </c>
      <c r="CL58" s="425">
        <v>642</v>
      </c>
      <c r="CM58" s="427">
        <v>9304</v>
      </c>
      <c r="CN58" s="425">
        <v>645</v>
      </c>
      <c r="CO58" s="427">
        <v>9553</v>
      </c>
      <c r="CP58" s="425">
        <v>666</v>
      </c>
      <c r="CQ58" s="427">
        <v>9806</v>
      </c>
      <c r="CR58" s="425">
        <v>693</v>
      </c>
      <c r="CS58" s="427">
        <v>10058</v>
      </c>
      <c r="CT58" s="425">
        <v>712</v>
      </c>
      <c r="CU58" s="427">
        <v>10296</v>
      </c>
      <c r="CV58" s="425">
        <v>729</v>
      </c>
      <c r="CW58" s="110">
        <v>10562</v>
      </c>
      <c r="CX58" s="446">
        <v>746</v>
      </c>
      <c r="CY58" s="110">
        <v>10887</v>
      </c>
      <c r="CZ58" s="446">
        <v>770</v>
      </c>
      <c r="DA58" s="426"/>
      <c r="DB58" s="426"/>
    </row>
    <row r="59" spans="1:106" s="438" customFormat="1" ht="17.25" customHeight="1" x14ac:dyDescent="0.2">
      <c r="A59" s="430">
        <v>56</v>
      </c>
      <c r="B59" s="348" t="s">
        <v>53</v>
      </c>
      <c r="C59" s="428"/>
      <c r="D59" s="429"/>
      <c r="E59" s="428"/>
      <c r="F59" s="429"/>
      <c r="G59" s="420"/>
      <c r="H59" s="421"/>
      <c r="I59" s="420"/>
      <c r="J59" s="421"/>
      <c r="K59" s="420">
        <v>9392</v>
      </c>
      <c r="L59" s="421">
        <v>665</v>
      </c>
      <c r="M59" s="420">
        <v>19065</v>
      </c>
      <c r="N59" s="421">
        <v>1372</v>
      </c>
      <c r="O59" s="420">
        <v>29874</v>
      </c>
      <c r="P59" s="421">
        <v>2137</v>
      </c>
      <c r="Q59" s="420">
        <v>34261</v>
      </c>
      <c r="R59" s="421">
        <v>2433</v>
      </c>
      <c r="S59" s="420">
        <v>40263</v>
      </c>
      <c r="T59" s="421">
        <v>2787</v>
      </c>
      <c r="U59" s="420">
        <v>46400</v>
      </c>
      <c r="V59" s="421">
        <v>3152</v>
      </c>
      <c r="W59" s="420">
        <v>55112</v>
      </c>
      <c r="X59" s="421">
        <v>3474</v>
      </c>
      <c r="Y59" s="420">
        <v>58756</v>
      </c>
      <c r="Z59" s="421">
        <v>3793</v>
      </c>
      <c r="AA59" s="420">
        <v>64764</v>
      </c>
      <c r="AB59" s="421">
        <v>4152</v>
      </c>
      <c r="AC59" s="420">
        <v>69865</v>
      </c>
      <c r="AD59" s="421">
        <v>4447</v>
      </c>
      <c r="AE59" s="420">
        <v>77085</v>
      </c>
      <c r="AF59" s="421">
        <v>4783</v>
      </c>
      <c r="AG59" s="420">
        <v>82038</v>
      </c>
      <c r="AH59" s="421">
        <v>5086</v>
      </c>
      <c r="AI59" s="420">
        <v>89309</v>
      </c>
      <c r="AJ59" s="421">
        <v>5430</v>
      </c>
      <c r="AK59" s="420">
        <v>95463</v>
      </c>
      <c r="AL59" s="421">
        <v>5727</v>
      </c>
      <c r="AM59" s="420">
        <v>102430</v>
      </c>
      <c r="AN59" s="421">
        <v>6083</v>
      </c>
      <c r="AO59" s="420">
        <v>107589</v>
      </c>
      <c r="AP59" s="421">
        <v>6382</v>
      </c>
      <c r="AQ59" s="420">
        <v>112683</v>
      </c>
      <c r="AR59" s="421">
        <v>6732</v>
      </c>
      <c r="AS59" s="420">
        <v>116939</v>
      </c>
      <c r="AT59" s="422">
        <v>7005</v>
      </c>
      <c r="AU59" s="420">
        <v>127253</v>
      </c>
      <c r="AV59" s="422">
        <v>7286</v>
      </c>
      <c r="AW59" s="423">
        <v>133473</v>
      </c>
      <c r="AX59" s="424">
        <v>7584</v>
      </c>
      <c r="AY59" s="420">
        <v>140045</v>
      </c>
      <c r="AZ59" s="421">
        <v>7935</v>
      </c>
      <c r="BA59" s="420">
        <v>146180</v>
      </c>
      <c r="BB59" s="422">
        <v>8286</v>
      </c>
      <c r="BC59" s="420">
        <v>152636</v>
      </c>
      <c r="BD59" s="422">
        <v>8612</v>
      </c>
      <c r="BE59" s="423">
        <v>157713</v>
      </c>
      <c r="BF59" s="424">
        <v>8967</v>
      </c>
      <c r="BG59" s="420">
        <v>164892</v>
      </c>
      <c r="BH59" s="421">
        <v>9215</v>
      </c>
      <c r="BI59" s="420">
        <v>172224</v>
      </c>
      <c r="BJ59" s="422">
        <v>9849</v>
      </c>
      <c r="BK59" s="420">
        <v>180454</v>
      </c>
      <c r="BL59" s="422">
        <v>10213</v>
      </c>
      <c r="BM59" s="423">
        <v>187620</v>
      </c>
      <c r="BN59" s="424">
        <v>10567</v>
      </c>
      <c r="BO59" s="420">
        <v>195088</v>
      </c>
      <c r="BP59" s="421">
        <v>10998</v>
      </c>
      <c r="BQ59" s="420">
        <v>203241</v>
      </c>
      <c r="BR59" s="422">
        <v>11397</v>
      </c>
      <c r="BS59" s="420">
        <v>211481</v>
      </c>
      <c r="BT59" s="425">
        <v>11824</v>
      </c>
      <c r="BU59" s="423">
        <v>217847</v>
      </c>
      <c r="BV59" s="424">
        <v>12221</v>
      </c>
      <c r="BW59" s="420">
        <v>226135</v>
      </c>
      <c r="BX59" s="421">
        <v>12709</v>
      </c>
      <c r="BY59" s="420">
        <v>233980</v>
      </c>
      <c r="BZ59" s="422">
        <v>13105</v>
      </c>
      <c r="CA59" s="420">
        <v>240875</v>
      </c>
      <c r="CB59" s="425">
        <v>13472</v>
      </c>
      <c r="CC59" s="420">
        <v>248480</v>
      </c>
      <c r="CD59" s="425">
        <v>13826</v>
      </c>
      <c r="CE59" s="420">
        <v>255923</v>
      </c>
      <c r="CF59" s="425">
        <v>14205</v>
      </c>
      <c r="CG59" s="420">
        <v>264336</v>
      </c>
      <c r="CH59" s="425">
        <v>14576</v>
      </c>
      <c r="CI59" s="420">
        <v>273045</v>
      </c>
      <c r="CJ59" s="425">
        <v>14983</v>
      </c>
      <c r="CK59" s="420">
        <v>280741</v>
      </c>
      <c r="CL59" s="425">
        <v>15396</v>
      </c>
      <c r="CM59" s="420">
        <v>289951</v>
      </c>
      <c r="CN59" s="425">
        <v>15776</v>
      </c>
      <c r="CO59" s="420">
        <v>298521</v>
      </c>
      <c r="CP59" s="425">
        <v>16229</v>
      </c>
      <c r="CQ59" s="420">
        <v>307542</v>
      </c>
      <c r="CR59" s="425">
        <v>16724</v>
      </c>
      <c r="CS59" s="420">
        <v>315431</v>
      </c>
      <c r="CT59" s="425">
        <v>17143</v>
      </c>
      <c r="CU59" s="420">
        <v>325462</v>
      </c>
      <c r="CV59" s="425">
        <v>17621</v>
      </c>
      <c r="CW59" s="110">
        <v>335733</v>
      </c>
      <c r="CX59" s="446">
        <v>18100</v>
      </c>
      <c r="CY59" s="110">
        <v>344711</v>
      </c>
      <c r="CZ59" s="446">
        <v>18416</v>
      </c>
      <c r="DA59" s="426"/>
      <c r="DB59" s="426"/>
    </row>
    <row r="60" spans="1:106" s="438" customFormat="1" ht="17.25" customHeight="1" x14ac:dyDescent="0.2">
      <c r="A60" s="430">
        <v>57</v>
      </c>
      <c r="B60" s="348" t="s">
        <v>415</v>
      </c>
      <c r="C60" s="428"/>
      <c r="D60" s="429"/>
      <c r="E60" s="428"/>
      <c r="F60" s="429"/>
      <c r="G60" s="420"/>
      <c r="H60" s="421"/>
      <c r="I60" s="420"/>
      <c r="J60" s="421"/>
      <c r="K60" s="420"/>
      <c r="L60" s="421"/>
      <c r="M60" s="420"/>
      <c r="N60" s="421"/>
      <c r="O60" s="420"/>
      <c r="P60" s="421"/>
      <c r="Q60" s="420"/>
      <c r="R60" s="421"/>
      <c r="S60" s="420"/>
      <c r="T60" s="421"/>
      <c r="U60" s="420"/>
      <c r="V60" s="421"/>
      <c r="W60" s="420"/>
      <c r="X60" s="421"/>
      <c r="Y60" s="420"/>
      <c r="Z60" s="421"/>
      <c r="AA60" s="420"/>
      <c r="AB60" s="421"/>
      <c r="AC60" s="420">
        <v>361</v>
      </c>
      <c r="AD60" s="421">
        <v>468</v>
      </c>
      <c r="AE60" s="420">
        <v>866</v>
      </c>
      <c r="AF60" s="421">
        <v>537</v>
      </c>
      <c r="AG60" s="420">
        <v>1276</v>
      </c>
      <c r="AH60" s="421">
        <v>605</v>
      </c>
      <c r="AI60" s="420">
        <v>1779</v>
      </c>
      <c r="AJ60" s="421">
        <v>693</v>
      </c>
      <c r="AK60" s="420">
        <v>2277</v>
      </c>
      <c r="AL60" s="421">
        <v>762</v>
      </c>
      <c r="AM60" s="420">
        <v>2723</v>
      </c>
      <c r="AN60" s="421">
        <v>794</v>
      </c>
      <c r="AO60" s="420">
        <v>3239</v>
      </c>
      <c r="AP60" s="421">
        <v>822</v>
      </c>
      <c r="AQ60" s="420">
        <v>3727</v>
      </c>
      <c r="AR60" s="421">
        <v>843</v>
      </c>
      <c r="AS60" s="431">
        <v>4057</v>
      </c>
      <c r="AT60" s="432">
        <v>857</v>
      </c>
      <c r="AU60" s="431">
        <v>4659</v>
      </c>
      <c r="AV60" s="432">
        <v>885</v>
      </c>
      <c r="AW60" s="433">
        <v>5145</v>
      </c>
      <c r="AX60" s="434">
        <v>913</v>
      </c>
      <c r="AY60" s="420">
        <v>5662</v>
      </c>
      <c r="AZ60" s="435">
        <v>924</v>
      </c>
      <c r="BA60" s="431">
        <v>6137</v>
      </c>
      <c r="BB60" s="432">
        <v>941</v>
      </c>
      <c r="BC60" s="431">
        <v>6688</v>
      </c>
      <c r="BD60" s="432">
        <v>965</v>
      </c>
      <c r="BE60" s="433">
        <v>7239</v>
      </c>
      <c r="BF60" s="434">
        <v>981</v>
      </c>
      <c r="BG60" s="420">
        <v>7780</v>
      </c>
      <c r="BH60" s="435">
        <v>989</v>
      </c>
      <c r="BI60" s="431">
        <v>8258</v>
      </c>
      <c r="BJ60" s="432">
        <v>1035</v>
      </c>
      <c r="BK60" s="431">
        <v>8751</v>
      </c>
      <c r="BL60" s="432">
        <v>1056</v>
      </c>
      <c r="BM60" s="433">
        <v>9266</v>
      </c>
      <c r="BN60" s="434">
        <v>1076</v>
      </c>
      <c r="BO60" s="420">
        <v>9728</v>
      </c>
      <c r="BP60" s="435">
        <v>1095</v>
      </c>
      <c r="BQ60" s="431">
        <v>10191</v>
      </c>
      <c r="BR60" s="432">
        <v>1109</v>
      </c>
      <c r="BS60" s="431">
        <v>10651</v>
      </c>
      <c r="BT60" s="436">
        <v>1124</v>
      </c>
      <c r="BU60" s="433">
        <v>11121</v>
      </c>
      <c r="BV60" s="434">
        <v>1152</v>
      </c>
      <c r="BW60" s="420">
        <v>11599</v>
      </c>
      <c r="BX60" s="435">
        <v>1166</v>
      </c>
      <c r="BY60" s="431">
        <v>19441</v>
      </c>
      <c r="BZ60" s="432">
        <v>1199</v>
      </c>
      <c r="CA60" s="431">
        <v>19929</v>
      </c>
      <c r="CB60" s="436">
        <v>1215</v>
      </c>
      <c r="CC60" s="431">
        <v>20361</v>
      </c>
      <c r="CD60" s="436">
        <v>1241</v>
      </c>
      <c r="CE60" s="431">
        <v>20733</v>
      </c>
      <c r="CF60" s="436">
        <v>1258</v>
      </c>
      <c r="CG60" s="431">
        <v>20762</v>
      </c>
      <c r="CH60" s="436">
        <v>1274</v>
      </c>
      <c r="CI60" s="431">
        <v>21167</v>
      </c>
      <c r="CJ60" s="436">
        <v>1295</v>
      </c>
      <c r="CK60" s="431">
        <v>21585</v>
      </c>
      <c r="CL60" s="436">
        <v>1313</v>
      </c>
      <c r="CM60" s="431">
        <v>21763</v>
      </c>
      <c r="CN60" s="436">
        <v>1324</v>
      </c>
      <c r="CO60" s="431">
        <v>22222</v>
      </c>
      <c r="CP60" s="436">
        <v>1334</v>
      </c>
      <c r="CQ60" s="431">
        <v>22664</v>
      </c>
      <c r="CR60" s="436">
        <v>1351</v>
      </c>
      <c r="CS60" s="431">
        <v>23103</v>
      </c>
      <c r="CT60" s="436">
        <v>1367</v>
      </c>
      <c r="CU60" s="431">
        <v>23503</v>
      </c>
      <c r="CV60" s="436">
        <v>1378</v>
      </c>
      <c r="CW60" s="218">
        <v>23993</v>
      </c>
      <c r="CX60" s="447">
        <v>1384</v>
      </c>
      <c r="CY60" s="218">
        <v>24406</v>
      </c>
      <c r="CZ60" s="447">
        <v>1388</v>
      </c>
      <c r="DA60" s="426"/>
      <c r="DB60" s="426"/>
    </row>
    <row r="61" spans="1:106" s="438" customFormat="1" ht="17.25" customHeight="1" x14ac:dyDescent="0.2">
      <c r="A61" s="430">
        <v>58</v>
      </c>
      <c r="B61" s="348" t="s">
        <v>416</v>
      </c>
      <c r="C61" s="428"/>
      <c r="D61" s="429"/>
      <c r="E61" s="428"/>
      <c r="F61" s="429"/>
      <c r="G61" s="420"/>
      <c r="H61" s="421"/>
      <c r="I61" s="420"/>
      <c r="J61" s="421"/>
      <c r="K61" s="420"/>
      <c r="L61" s="421"/>
      <c r="M61" s="420"/>
      <c r="N61" s="421"/>
      <c r="O61" s="420"/>
      <c r="P61" s="421"/>
      <c r="Q61" s="420"/>
      <c r="R61" s="421"/>
      <c r="S61" s="420"/>
      <c r="T61" s="421"/>
      <c r="U61" s="420"/>
      <c r="V61" s="421"/>
      <c r="W61" s="420"/>
      <c r="X61" s="421"/>
      <c r="Y61" s="420"/>
      <c r="Z61" s="421"/>
      <c r="AA61" s="420"/>
      <c r="AB61" s="421"/>
      <c r="AC61" s="420">
        <v>117</v>
      </c>
      <c r="AD61" s="421">
        <v>253</v>
      </c>
      <c r="AE61" s="420">
        <v>288</v>
      </c>
      <c r="AF61" s="421">
        <v>269</v>
      </c>
      <c r="AG61" s="420">
        <v>412</v>
      </c>
      <c r="AH61" s="421">
        <v>277</v>
      </c>
      <c r="AI61" s="420">
        <v>604</v>
      </c>
      <c r="AJ61" s="421">
        <v>339</v>
      </c>
      <c r="AK61" s="420">
        <v>766</v>
      </c>
      <c r="AL61" s="421">
        <v>371</v>
      </c>
      <c r="AM61" s="420">
        <v>924</v>
      </c>
      <c r="AN61" s="421">
        <v>396</v>
      </c>
      <c r="AO61" s="420">
        <v>1117</v>
      </c>
      <c r="AP61" s="421">
        <v>431</v>
      </c>
      <c r="AQ61" s="420">
        <v>1269</v>
      </c>
      <c r="AR61" s="421">
        <v>454</v>
      </c>
      <c r="AS61" s="431">
        <v>1391</v>
      </c>
      <c r="AT61" s="432">
        <v>473</v>
      </c>
      <c r="AU61" s="431">
        <v>1598</v>
      </c>
      <c r="AV61" s="432">
        <v>493</v>
      </c>
      <c r="AW61" s="433">
        <v>1760</v>
      </c>
      <c r="AX61" s="434">
        <v>510</v>
      </c>
      <c r="AY61" s="431">
        <v>1937</v>
      </c>
      <c r="AZ61" s="435">
        <v>525</v>
      </c>
      <c r="BA61" s="431">
        <v>2082</v>
      </c>
      <c r="BB61" s="432">
        <v>550</v>
      </c>
      <c r="BC61" s="431">
        <v>2238</v>
      </c>
      <c r="BD61" s="432">
        <v>575</v>
      </c>
      <c r="BE61" s="433">
        <v>2402</v>
      </c>
      <c r="BF61" s="434">
        <v>602</v>
      </c>
      <c r="BG61" s="431">
        <v>2604</v>
      </c>
      <c r="BH61" s="435">
        <v>647</v>
      </c>
      <c r="BI61" s="431">
        <v>2754</v>
      </c>
      <c r="BJ61" s="432">
        <v>690</v>
      </c>
      <c r="BK61" s="431">
        <v>2896</v>
      </c>
      <c r="BL61" s="432">
        <v>727</v>
      </c>
      <c r="BM61" s="433">
        <v>3080</v>
      </c>
      <c r="BN61" s="434">
        <v>782</v>
      </c>
      <c r="BO61" s="431">
        <v>3250</v>
      </c>
      <c r="BP61" s="435">
        <v>834</v>
      </c>
      <c r="BQ61" s="431">
        <v>3419</v>
      </c>
      <c r="BR61" s="432">
        <v>849</v>
      </c>
      <c r="BS61" s="431">
        <v>3579</v>
      </c>
      <c r="BT61" s="436">
        <v>893</v>
      </c>
      <c r="BU61" s="433">
        <v>3754</v>
      </c>
      <c r="BV61" s="434">
        <v>921</v>
      </c>
      <c r="BW61" s="431">
        <v>3913</v>
      </c>
      <c r="BX61" s="435">
        <v>952</v>
      </c>
      <c r="BY61" s="431">
        <v>7032</v>
      </c>
      <c r="BZ61" s="432">
        <v>996</v>
      </c>
      <c r="CA61" s="431">
        <v>7166</v>
      </c>
      <c r="CB61" s="436">
        <v>1036</v>
      </c>
      <c r="CC61" s="431">
        <v>7339</v>
      </c>
      <c r="CD61" s="436">
        <v>1070</v>
      </c>
      <c r="CE61" s="431">
        <v>7484</v>
      </c>
      <c r="CF61" s="436">
        <v>1104</v>
      </c>
      <c r="CG61" s="431">
        <v>7541</v>
      </c>
      <c r="CH61" s="436">
        <v>1141</v>
      </c>
      <c r="CI61" s="431">
        <v>7693</v>
      </c>
      <c r="CJ61" s="436">
        <v>1179</v>
      </c>
      <c r="CK61" s="431">
        <v>7902</v>
      </c>
      <c r="CL61" s="436">
        <v>1219</v>
      </c>
      <c r="CM61" s="431">
        <v>7976</v>
      </c>
      <c r="CN61" s="436">
        <v>1248</v>
      </c>
      <c r="CO61" s="431">
        <v>8168</v>
      </c>
      <c r="CP61" s="436">
        <v>1292</v>
      </c>
      <c r="CQ61" s="431">
        <v>8333</v>
      </c>
      <c r="CR61" s="436">
        <v>1322</v>
      </c>
      <c r="CS61" s="431">
        <v>8501</v>
      </c>
      <c r="CT61" s="436">
        <v>1360</v>
      </c>
      <c r="CU61" s="431">
        <v>8686</v>
      </c>
      <c r="CV61" s="436">
        <v>1395</v>
      </c>
      <c r="CW61" s="218">
        <v>8840</v>
      </c>
      <c r="CX61" s="447">
        <v>1435</v>
      </c>
      <c r="CY61" s="218">
        <v>9012</v>
      </c>
      <c r="CZ61" s="447">
        <v>1450</v>
      </c>
      <c r="DA61" s="426"/>
      <c r="DB61" s="426"/>
    </row>
    <row r="62" spans="1:106" s="438" customFormat="1" ht="17.25" customHeight="1" x14ac:dyDescent="0.2">
      <c r="A62" s="430">
        <v>59</v>
      </c>
      <c r="B62" s="348" t="s">
        <v>417</v>
      </c>
      <c r="C62" s="428"/>
      <c r="D62" s="429"/>
      <c r="E62" s="428"/>
      <c r="F62" s="429"/>
      <c r="G62" s="420"/>
      <c r="H62" s="421"/>
      <c r="I62" s="420"/>
      <c r="J62" s="421"/>
      <c r="K62" s="420"/>
      <c r="L62" s="421"/>
      <c r="M62" s="420"/>
      <c r="N62" s="421"/>
      <c r="O62" s="420"/>
      <c r="P62" s="421"/>
      <c r="Q62" s="420"/>
      <c r="R62" s="421"/>
      <c r="S62" s="420"/>
      <c r="T62" s="421"/>
      <c r="U62" s="420"/>
      <c r="V62" s="421"/>
      <c r="W62" s="420"/>
      <c r="X62" s="421"/>
      <c r="Y62" s="420"/>
      <c r="Z62" s="421"/>
      <c r="AA62" s="420"/>
      <c r="AB62" s="421"/>
      <c r="AC62" s="420">
        <v>320</v>
      </c>
      <c r="AD62" s="421">
        <v>449</v>
      </c>
      <c r="AE62" s="420">
        <v>782</v>
      </c>
      <c r="AF62" s="421">
        <v>528</v>
      </c>
      <c r="AG62" s="420">
        <v>1161</v>
      </c>
      <c r="AH62" s="421">
        <v>597</v>
      </c>
      <c r="AI62" s="420">
        <v>1564</v>
      </c>
      <c r="AJ62" s="421">
        <v>744</v>
      </c>
      <c r="AK62" s="420">
        <v>2025</v>
      </c>
      <c r="AL62" s="421">
        <v>830</v>
      </c>
      <c r="AM62" s="420">
        <v>2438</v>
      </c>
      <c r="AN62" s="421">
        <v>912</v>
      </c>
      <c r="AO62" s="420">
        <v>2914</v>
      </c>
      <c r="AP62" s="421">
        <v>991</v>
      </c>
      <c r="AQ62" s="420">
        <v>3357</v>
      </c>
      <c r="AR62" s="421">
        <v>1052</v>
      </c>
      <c r="AS62" s="431">
        <v>3653</v>
      </c>
      <c r="AT62" s="432">
        <v>1067</v>
      </c>
      <c r="AU62" s="431">
        <v>4176</v>
      </c>
      <c r="AV62" s="432">
        <v>1092</v>
      </c>
      <c r="AW62" s="433">
        <v>4654</v>
      </c>
      <c r="AX62" s="434">
        <v>1119</v>
      </c>
      <c r="AY62" s="431">
        <v>5063</v>
      </c>
      <c r="AZ62" s="435">
        <v>1131</v>
      </c>
      <c r="BA62" s="431">
        <v>5484</v>
      </c>
      <c r="BB62" s="432">
        <v>1149</v>
      </c>
      <c r="BC62" s="431">
        <v>5967</v>
      </c>
      <c r="BD62" s="432">
        <v>1173</v>
      </c>
      <c r="BE62" s="433">
        <v>6484</v>
      </c>
      <c r="BF62" s="434">
        <v>1186</v>
      </c>
      <c r="BG62" s="431">
        <v>6979</v>
      </c>
      <c r="BH62" s="435">
        <v>1213</v>
      </c>
      <c r="BI62" s="431">
        <v>7410</v>
      </c>
      <c r="BJ62" s="432">
        <v>1249</v>
      </c>
      <c r="BK62" s="431">
        <v>7858</v>
      </c>
      <c r="BL62" s="432">
        <v>1270</v>
      </c>
      <c r="BM62" s="433">
        <v>8348</v>
      </c>
      <c r="BN62" s="434">
        <v>1289</v>
      </c>
      <c r="BO62" s="431">
        <v>8789</v>
      </c>
      <c r="BP62" s="435">
        <v>1302</v>
      </c>
      <c r="BQ62" s="431">
        <v>9181</v>
      </c>
      <c r="BR62" s="432">
        <v>1321</v>
      </c>
      <c r="BS62" s="431">
        <v>9590</v>
      </c>
      <c r="BT62" s="436">
        <v>1339</v>
      </c>
      <c r="BU62" s="433">
        <v>10003</v>
      </c>
      <c r="BV62" s="434">
        <v>1365</v>
      </c>
      <c r="BW62" s="431">
        <v>10400</v>
      </c>
      <c r="BX62" s="435">
        <v>1383</v>
      </c>
      <c r="BY62" s="431">
        <v>17615</v>
      </c>
      <c r="BZ62" s="432">
        <v>1409</v>
      </c>
      <c r="CA62" s="431">
        <v>17971</v>
      </c>
      <c r="CB62" s="436">
        <v>1434</v>
      </c>
      <c r="CC62" s="431">
        <v>18336</v>
      </c>
      <c r="CD62" s="436">
        <v>1457</v>
      </c>
      <c r="CE62" s="431">
        <v>18653</v>
      </c>
      <c r="CF62" s="436">
        <v>1475</v>
      </c>
      <c r="CG62" s="431">
        <v>18679</v>
      </c>
      <c r="CH62" s="436">
        <v>1489</v>
      </c>
      <c r="CI62" s="431">
        <v>19007</v>
      </c>
      <c r="CJ62" s="436">
        <v>1511</v>
      </c>
      <c r="CK62" s="431">
        <v>19392</v>
      </c>
      <c r="CL62" s="436">
        <v>1531</v>
      </c>
      <c r="CM62" s="431">
        <v>19629</v>
      </c>
      <c r="CN62" s="436">
        <v>1545</v>
      </c>
      <c r="CO62" s="431">
        <v>19989</v>
      </c>
      <c r="CP62" s="436">
        <v>1558</v>
      </c>
      <c r="CQ62" s="431">
        <v>20324</v>
      </c>
      <c r="CR62" s="436">
        <v>1582</v>
      </c>
      <c r="CS62" s="431">
        <v>20679</v>
      </c>
      <c r="CT62" s="436">
        <v>1596</v>
      </c>
      <c r="CU62" s="431">
        <v>21001</v>
      </c>
      <c r="CV62" s="436">
        <v>1616</v>
      </c>
      <c r="CW62" s="218">
        <v>21326</v>
      </c>
      <c r="CX62" s="447">
        <v>1626</v>
      </c>
      <c r="CY62" s="218">
        <v>21773</v>
      </c>
      <c r="CZ62" s="447">
        <v>1632</v>
      </c>
      <c r="DA62" s="426"/>
      <c r="DB62" s="426"/>
    </row>
    <row r="63" spans="1:106" s="438" customFormat="1" ht="17.25" customHeight="1" x14ac:dyDescent="0.2">
      <c r="A63" s="430">
        <v>60</v>
      </c>
      <c r="B63" s="316" t="s">
        <v>199</v>
      </c>
      <c r="C63" s="428"/>
      <c r="D63" s="429"/>
      <c r="E63" s="428"/>
      <c r="F63" s="429"/>
      <c r="G63" s="420"/>
      <c r="H63" s="421"/>
      <c r="I63" s="420"/>
      <c r="J63" s="421"/>
      <c r="K63" s="420"/>
      <c r="L63" s="421"/>
      <c r="M63" s="420"/>
      <c r="N63" s="421"/>
      <c r="O63" s="420"/>
      <c r="P63" s="421"/>
      <c r="Q63" s="420"/>
      <c r="R63" s="421"/>
      <c r="S63" s="420"/>
      <c r="T63" s="421"/>
      <c r="U63" s="420"/>
      <c r="V63" s="421"/>
      <c r="W63" s="420"/>
      <c r="X63" s="421"/>
      <c r="Y63" s="420"/>
      <c r="Z63" s="421"/>
      <c r="AA63" s="420"/>
      <c r="AB63" s="421"/>
      <c r="AC63" s="420">
        <v>1714</v>
      </c>
      <c r="AD63" s="421">
        <v>394</v>
      </c>
      <c r="AE63" s="420">
        <v>3349</v>
      </c>
      <c r="AF63" s="421">
        <v>626</v>
      </c>
      <c r="AG63" s="420">
        <v>4950</v>
      </c>
      <c r="AH63" s="421">
        <v>759</v>
      </c>
      <c r="AI63" s="420">
        <v>6707</v>
      </c>
      <c r="AJ63" s="421">
        <v>916</v>
      </c>
      <c r="AK63" s="420">
        <v>7992</v>
      </c>
      <c r="AL63" s="421">
        <v>1033</v>
      </c>
      <c r="AM63" s="420">
        <v>9210</v>
      </c>
      <c r="AN63" s="421">
        <v>1173</v>
      </c>
      <c r="AO63" s="420">
        <v>10392</v>
      </c>
      <c r="AP63" s="421">
        <v>1311</v>
      </c>
      <c r="AQ63" s="420">
        <v>11723</v>
      </c>
      <c r="AR63" s="421">
        <v>1456</v>
      </c>
      <c r="AS63" s="431">
        <v>12907</v>
      </c>
      <c r="AT63" s="432">
        <v>1534</v>
      </c>
      <c r="AU63" s="431">
        <v>15634</v>
      </c>
      <c r="AV63" s="432">
        <v>1616</v>
      </c>
      <c r="AW63" s="433">
        <v>18340</v>
      </c>
      <c r="AX63" s="434">
        <v>1696</v>
      </c>
      <c r="AY63" s="431">
        <v>20115</v>
      </c>
      <c r="AZ63" s="435">
        <v>1806</v>
      </c>
      <c r="BA63" s="431">
        <v>21706</v>
      </c>
      <c r="BB63" s="432">
        <v>1976</v>
      </c>
      <c r="BC63" s="431">
        <v>23352</v>
      </c>
      <c r="BD63" s="432">
        <v>2172</v>
      </c>
      <c r="BE63" s="433">
        <v>25602</v>
      </c>
      <c r="BF63" s="434">
        <v>2334</v>
      </c>
      <c r="BG63" s="431">
        <v>27967</v>
      </c>
      <c r="BH63" s="435">
        <v>2619</v>
      </c>
      <c r="BI63" s="431">
        <v>29361</v>
      </c>
      <c r="BJ63" s="432">
        <v>2941</v>
      </c>
      <c r="BK63" s="431">
        <v>30593</v>
      </c>
      <c r="BL63" s="432">
        <v>3171</v>
      </c>
      <c r="BM63" s="433">
        <v>31920</v>
      </c>
      <c r="BN63" s="434">
        <v>3376</v>
      </c>
      <c r="BO63" s="431">
        <v>33212</v>
      </c>
      <c r="BP63" s="435">
        <v>3581</v>
      </c>
      <c r="BQ63" s="431">
        <v>34628</v>
      </c>
      <c r="BR63" s="432">
        <v>3834</v>
      </c>
      <c r="BS63" s="431">
        <v>35864</v>
      </c>
      <c r="BT63" s="436">
        <v>4052</v>
      </c>
      <c r="BU63" s="433">
        <v>37128</v>
      </c>
      <c r="BV63" s="434">
        <v>4273</v>
      </c>
      <c r="BW63" s="431">
        <v>38483</v>
      </c>
      <c r="BX63" s="435">
        <v>4520</v>
      </c>
      <c r="BY63" s="431">
        <v>39862</v>
      </c>
      <c r="BZ63" s="432">
        <v>4802</v>
      </c>
      <c r="CA63" s="431">
        <v>40875</v>
      </c>
      <c r="CB63" s="436">
        <v>4981</v>
      </c>
      <c r="CC63" s="431">
        <v>42358</v>
      </c>
      <c r="CD63" s="436">
        <v>5217</v>
      </c>
      <c r="CE63" s="431">
        <v>43715</v>
      </c>
      <c r="CF63" s="436">
        <v>5457</v>
      </c>
      <c r="CG63" s="431">
        <v>45429</v>
      </c>
      <c r="CH63" s="436">
        <v>5708</v>
      </c>
      <c r="CI63" s="431">
        <v>46824</v>
      </c>
      <c r="CJ63" s="436">
        <v>5941</v>
      </c>
      <c r="CK63" s="431">
        <v>48138</v>
      </c>
      <c r="CL63" s="436">
        <v>6231</v>
      </c>
      <c r="CM63" s="431">
        <v>49667</v>
      </c>
      <c r="CN63" s="436">
        <v>6414</v>
      </c>
      <c r="CO63" s="431">
        <v>51096</v>
      </c>
      <c r="CP63" s="436">
        <v>6731</v>
      </c>
      <c r="CQ63" s="431">
        <v>52395</v>
      </c>
      <c r="CR63" s="436">
        <v>7000</v>
      </c>
      <c r="CS63" s="431">
        <v>53889</v>
      </c>
      <c r="CT63" s="436">
        <v>7265</v>
      </c>
      <c r="CU63" s="431">
        <v>55494</v>
      </c>
      <c r="CV63" s="436">
        <v>7536</v>
      </c>
      <c r="CW63" s="218">
        <v>57086</v>
      </c>
      <c r="CX63" s="447">
        <v>7801</v>
      </c>
      <c r="CY63" s="218">
        <v>58524</v>
      </c>
      <c r="CZ63" s="447">
        <v>8042</v>
      </c>
      <c r="DA63" s="426"/>
      <c r="DB63" s="426"/>
    </row>
    <row r="64" spans="1:106" s="438" customFormat="1" ht="17.25" customHeight="1" x14ac:dyDescent="0.2">
      <c r="A64" s="430">
        <v>61</v>
      </c>
      <c r="B64" s="316" t="s">
        <v>200</v>
      </c>
      <c r="C64" s="428"/>
      <c r="D64" s="429"/>
      <c r="E64" s="428"/>
      <c r="F64" s="429"/>
      <c r="G64" s="420"/>
      <c r="H64" s="421"/>
      <c r="I64" s="420"/>
      <c r="J64" s="421"/>
      <c r="K64" s="420"/>
      <c r="L64" s="421"/>
      <c r="M64" s="420"/>
      <c r="N64" s="421"/>
      <c r="O64" s="420"/>
      <c r="P64" s="421"/>
      <c r="Q64" s="420"/>
      <c r="R64" s="421"/>
      <c r="S64" s="420"/>
      <c r="T64" s="421"/>
      <c r="U64" s="420"/>
      <c r="V64" s="421"/>
      <c r="W64" s="420"/>
      <c r="X64" s="421"/>
      <c r="Y64" s="420"/>
      <c r="Z64" s="421"/>
      <c r="AA64" s="420"/>
      <c r="AB64" s="421"/>
      <c r="AC64" s="420">
        <v>6083</v>
      </c>
      <c r="AD64" s="421">
        <v>1691</v>
      </c>
      <c r="AE64" s="420">
        <v>11879</v>
      </c>
      <c r="AF64" s="421">
        <v>3165</v>
      </c>
      <c r="AG64" s="420">
        <v>17553</v>
      </c>
      <c r="AH64" s="421">
        <v>4156</v>
      </c>
      <c r="AI64" s="420">
        <v>25683</v>
      </c>
      <c r="AJ64" s="421">
        <v>5607</v>
      </c>
      <c r="AK64" s="420">
        <v>32016</v>
      </c>
      <c r="AL64" s="421">
        <v>6812</v>
      </c>
      <c r="AM64" s="420">
        <v>37472</v>
      </c>
      <c r="AN64" s="421">
        <v>7966</v>
      </c>
      <c r="AO64" s="420">
        <v>43092</v>
      </c>
      <c r="AP64" s="421">
        <v>8866</v>
      </c>
      <c r="AQ64" s="420">
        <v>49744</v>
      </c>
      <c r="AR64" s="421">
        <v>9968</v>
      </c>
      <c r="AS64" s="431">
        <v>55283</v>
      </c>
      <c r="AT64" s="432">
        <v>10837</v>
      </c>
      <c r="AU64" s="431">
        <v>69180</v>
      </c>
      <c r="AV64" s="432">
        <v>11729</v>
      </c>
      <c r="AW64" s="433">
        <v>79933</v>
      </c>
      <c r="AX64" s="434">
        <v>12568</v>
      </c>
      <c r="AY64" s="431">
        <v>87578</v>
      </c>
      <c r="AZ64" s="435">
        <v>13657</v>
      </c>
      <c r="BA64" s="431">
        <v>94039</v>
      </c>
      <c r="BB64" s="432">
        <v>14632</v>
      </c>
      <c r="BC64" s="431">
        <v>99300</v>
      </c>
      <c r="BD64" s="432">
        <v>15585</v>
      </c>
      <c r="BE64" s="433">
        <v>106376</v>
      </c>
      <c r="BF64" s="434">
        <v>16388</v>
      </c>
      <c r="BG64" s="431">
        <v>114168</v>
      </c>
      <c r="BH64" s="435">
        <v>17845</v>
      </c>
      <c r="BI64" s="431">
        <v>120124</v>
      </c>
      <c r="BJ64" s="432">
        <v>19717</v>
      </c>
      <c r="BK64" s="431">
        <v>125413</v>
      </c>
      <c r="BL64" s="432">
        <v>20890</v>
      </c>
      <c r="BM64" s="433">
        <v>131112</v>
      </c>
      <c r="BN64" s="434">
        <v>21911</v>
      </c>
      <c r="BO64" s="431">
        <v>137529</v>
      </c>
      <c r="BP64" s="435">
        <v>23360</v>
      </c>
      <c r="BQ64" s="431">
        <v>144345</v>
      </c>
      <c r="BR64" s="432">
        <v>24853</v>
      </c>
      <c r="BS64" s="431">
        <v>150488</v>
      </c>
      <c r="BT64" s="436">
        <v>26335</v>
      </c>
      <c r="BU64" s="433">
        <v>156066</v>
      </c>
      <c r="BV64" s="434">
        <v>27669</v>
      </c>
      <c r="BW64" s="431">
        <v>162634</v>
      </c>
      <c r="BX64" s="435">
        <v>29408</v>
      </c>
      <c r="BY64" s="431">
        <v>169524</v>
      </c>
      <c r="BZ64" s="432">
        <v>31355</v>
      </c>
      <c r="CA64" s="431">
        <v>174523</v>
      </c>
      <c r="CB64" s="436">
        <v>33009</v>
      </c>
      <c r="CC64" s="431">
        <v>180924</v>
      </c>
      <c r="CD64" s="436">
        <v>34340</v>
      </c>
      <c r="CE64" s="431">
        <v>187150</v>
      </c>
      <c r="CF64" s="436">
        <v>36007</v>
      </c>
      <c r="CG64" s="431">
        <v>194587</v>
      </c>
      <c r="CH64" s="436">
        <v>37752</v>
      </c>
      <c r="CI64" s="431">
        <v>200715</v>
      </c>
      <c r="CJ64" s="436">
        <v>39440</v>
      </c>
      <c r="CK64" s="431">
        <v>206995</v>
      </c>
      <c r="CL64" s="436">
        <v>41031</v>
      </c>
      <c r="CM64" s="431">
        <v>214239</v>
      </c>
      <c r="CN64" s="436">
        <v>42941</v>
      </c>
      <c r="CO64" s="431">
        <v>221437</v>
      </c>
      <c r="CP64" s="436">
        <v>44889</v>
      </c>
      <c r="CQ64" s="431">
        <v>227893</v>
      </c>
      <c r="CR64" s="436">
        <v>46856</v>
      </c>
      <c r="CS64" s="431">
        <v>234716</v>
      </c>
      <c r="CT64" s="436">
        <v>48517</v>
      </c>
      <c r="CU64" s="431">
        <v>242543</v>
      </c>
      <c r="CV64" s="436">
        <v>50761</v>
      </c>
      <c r="CW64" s="218">
        <v>250281</v>
      </c>
      <c r="CX64" s="447">
        <v>52944</v>
      </c>
      <c r="CY64" s="218">
        <v>255528</v>
      </c>
      <c r="CZ64" s="447">
        <v>54747</v>
      </c>
      <c r="DA64" s="426"/>
      <c r="DB64" s="426"/>
    </row>
    <row r="65" spans="1:108" s="438" customFormat="1" ht="17.25" customHeight="1" x14ac:dyDescent="0.2">
      <c r="A65" s="430">
        <v>62</v>
      </c>
      <c r="B65" s="316" t="s">
        <v>201</v>
      </c>
      <c r="C65" s="428"/>
      <c r="D65" s="429"/>
      <c r="E65" s="428"/>
      <c r="F65" s="429"/>
      <c r="G65" s="420"/>
      <c r="H65" s="421"/>
      <c r="I65" s="420"/>
      <c r="J65" s="421"/>
      <c r="K65" s="420"/>
      <c r="L65" s="421"/>
      <c r="M65" s="420"/>
      <c r="N65" s="421"/>
      <c r="O65" s="420"/>
      <c r="P65" s="421"/>
      <c r="Q65" s="420"/>
      <c r="R65" s="421"/>
      <c r="S65" s="420"/>
      <c r="T65" s="421"/>
      <c r="U65" s="420"/>
      <c r="V65" s="421"/>
      <c r="W65" s="420"/>
      <c r="X65" s="421"/>
      <c r="Y65" s="420"/>
      <c r="Z65" s="421"/>
      <c r="AA65" s="420"/>
      <c r="AB65" s="421"/>
      <c r="AC65" s="420">
        <v>998</v>
      </c>
      <c r="AD65" s="421">
        <v>719</v>
      </c>
      <c r="AE65" s="420">
        <v>2318</v>
      </c>
      <c r="AF65" s="421">
        <v>968</v>
      </c>
      <c r="AG65" s="420">
        <v>3327</v>
      </c>
      <c r="AH65" s="421">
        <v>1086</v>
      </c>
      <c r="AI65" s="420">
        <v>4622</v>
      </c>
      <c r="AJ65" s="421">
        <v>1195</v>
      </c>
      <c r="AK65" s="420">
        <v>5432</v>
      </c>
      <c r="AL65" s="421">
        <v>1295</v>
      </c>
      <c r="AM65" s="420">
        <v>6188</v>
      </c>
      <c r="AN65" s="421">
        <v>1389</v>
      </c>
      <c r="AO65" s="420">
        <v>6993</v>
      </c>
      <c r="AP65" s="421">
        <v>1486</v>
      </c>
      <c r="AQ65" s="420">
        <v>7939</v>
      </c>
      <c r="AR65" s="421">
        <v>1567</v>
      </c>
      <c r="AS65" s="431">
        <v>8651</v>
      </c>
      <c r="AT65" s="432">
        <v>1631</v>
      </c>
      <c r="AU65" s="431">
        <v>10427</v>
      </c>
      <c r="AV65" s="432">
        <v>1710</v>
      </c>
      <c r="AW65" s="433">
        <v>12487</v>
      </c>
      <c r="AX65" s="434">
        <v>1795</v>
      </c>
      <c r="AY65" s="431">
        <v>13870</v>
      </c>
      <c r="AZ65" s="435">
        <v>1869</v>
      </c>
      <c r="BA65" s="431">
        <v>14711</v>
      </c>
      <c r="BB65" s="432">
        <v>1960</v>
      </c>
      <c r="BC65" s="431">
        <v>15671</v>
      </c>
      <c r="BD65" s="432">
        <v>2048</v>
      </c>
      <c r="BE65" s="433">
        <v>16794</v>
      </c>
      <c r="BF65" s="434">
        <v>2127</v>
      </c>
      <c r="BG65" s="431">
        <v>17931</v>
      </c>
      <c r="BH65" s="435">
        <v>2238</v>
      </c>
      <c r="BI65" s="431">
        <v>18660</v>
      </c>
      <c r="BJ65" s="432">
        <v>2390</v>
      </c>
      <c r="BK65" s="431">
        <v>19308</v>
      </c>
      <c r="BL65" s="432">
        <v>2459</v>
      </c>
      <c r="BM65" s="433">
        <v>20047</v>
      </c>
      <c r="BN65" s="434">
        <v>2533</v>
      </c>
      <c r="BO65" s="431">
        <v>20756</v>
      </c>
      <c r="BP65" s="435">
        <v>2631</v>
      </c>
      <c r="BQ65" s="431">
        <v>21646</v>
      </c>
      <c r="BR65" s="432">
        <v>2730</v>
      </c>
      <c r="BS65" s="431">
        <v>22344</v>
      </c>
      <c r="BT65" s="436">
        <v>2831</v>
      </c>
      <c r="BU65" s="433">
        <v>23098</v>
      </c>
      <c r="BV65" s="434">
        <v>2929</v>
      </c>
      <c r="BW65" s="431">
        <v>23913</v>
      </c>
      <c r="BX65" s="435">
        <v>3030</v>
      </c>
      <c r="BY65" s="431">
        <v>24702</v>
      </c>
      <c r="BZ65" s="432">
        <v>3142</v>
      </c>
      <c r="CA65" s="431">
        <v>25376</v>
      </c>
      <c r="CB65" s="436">
        <v>3246</v>
      </c>
      <c r="CC65" s="431">
        <v>26214</v>
      </c>
      <c r="CD65" s="436">
        <v>3370</v>
      </c>
      <c r="CE65" s="431">
        <v>26998</v>
      </c>
      <c r="CF65" s="436">
        <v>3478</v>
      </c>
      <c r="CG65" s="431">
        <v>27831</v>
      </c>
      <c r="CH65" s="436">
        <v>3594</v>
      </c>
      <c r="CI65" s="431">
        <v>28592</v>
      </c>
      <c r="CJ65" s="436">
        <v>3703</v>
      </c>
      <c r="CK65" s="431">
        <v>29378</v>
      </c>
      <c r="CL65" s="436">
        <v>3817</v>
      </c>
      <c r="CM65" s="431">
        <v>30272</v>
      </c>
      <c r="CN65" s="436">
        <v>3914</v>
      </c>
      <c r="CO65" s="431">
        <v>31084</v>
      </c>
      <c r="CP65" s="436">
        <v>4028</v>
      </c>
      <c r="CQ65" s="431">
        <v>31940</v>
      </c>
      <c r="CR65" s="436">
        <v>4156</v>
      </c>
      <c r="CS65" s="431">
        <v>32838</v>
      </c>
      <c r="CT65" s="436">
        <v>4259</v>
      </c>
      <c r="CU65" s="431">
        <v>33739</v>
      </c>
      <c r="CV65" s="436">
        <v>4389</v>
      </c>
      <c r="CW65" s="218">
        <v>34634</v>
      </c>
      <c r="CX65" s="447">
        <v>4516</v>
      </c>
      <c r="CY65" s="218">
        <v>35394</v>
      </c>
      <c r="CZ65" s="447">
        <v>4594</v>
      </c>
      <c r="DA65" s="426"/>
      <c r="DB65" s="426"/>
    </row>
    <row r="66" spans="1:108" s="438" customFormat="1" ht="17.25" customHeight="1" thickBot="1" x14ac:dyDescent="0.25">
      <c r="A66" s="430">
        <v>63</v>
      </c>
      <c r="B66" s="316" t="s">
        <v>202</v>
      </c>
      <c r="C66" s="428"/>
      <c r="D66" s="429"/>
      <c r="E66" s="428"/>
      <c r="F66" s="429"/>
      <c r="G66" s="420"/>
      <c r="H66" s="421"/>
      <c r="I66" s="420"/>
      <c r="J66" s="421"/>
      <c r="K66" s="420"/>
      <c r="L66" s="421"/>
      <c r="M66" s="420"/>
      <c r="N66" s="421"/>
      <c r="O66" s="420"/>
      <c r="P66" s="421"/>
      <c r="Q66" s="420"/>
      <c r="R66" s="421"/>
      <c r="S66" s="420"/>
      <c r="T66" s="421"/>
      <c r="U66" s="420"/>
      <c r="V66" s="421"/>
      <c r="W66" s="420"/>
      <c r="X66" s="421"/>
      <c r="Y66" s="420"/>
      <c r="Z66" s="421"/>
      <c r="AA66" s="420"/>
      <c r="AB66" s="421"/>
      <c r="AC66" s="420">
        <v>46</v>
      </c>
      <c r="AD66" s="421">
        <v>55</v>
      </c>
      <c r="AE66" s="420">
        <v>92</v>
      </c>
      <c r="AF66" s="421">
        <v>88</v>
      </c>
      <c r="AG66" s="420">
        <v>129</v>
      </c>
      <c r="AH66" s="421">
        <v>103</v>
      </c>
      <c r="AI66" s="420">
        <v>174</v>
      </c>
      <c r="AJ66" s="421">
        <v>122</v>
      </c>
      <c r="AK66" s="420">
        <v>208</v>
      </c>
      <c r="AL66" s="421">
        <v>142</v>
      </c>
      <c r="AM66" s="420">
        <v>260</v>
      </c>
      <c r="AN66" s="421">
        <v>155</v>
      </c>
      <c r="AO66" s="420">
        <v>293</v>
      </c>
      <c r="AP66" s="421">
        <v>174</v>
      </c>
      <c r="AQ66" s="420">
        <v>347</v>
      </c>
      <c r="AR66" s="421">
        <v>192</v>
      </c>
      <c r="AS66" s="431">
        <v>362</v>
      </c>
      <c r="AT66" s="432">
        <v>205</v>
      </c>
      <c r="AU66" s="431">
        <v>486</v>
      </c>
      <c r="AV66" s="432">
        <v>220</v>
      </c>
      <c r="AW66" s="433">
        <v>597</v>
      </c>
      <c r="AX66" s="434">
        <v>232</v>
      </c>
      <c r="AY66" s="431">
        <v>642</v>
      </c>
      <c r="AZ66" s="435">
        <v>249</v>
      </c>
      <c r="BA66" s="431">
        <v>688</v>
      </c>
      <c r="BB66" s="432">
        <v>259</v>
      </c>
      <c r="BC66" s="431">
        <v>733</v>
      </c>
      <c r="BD66" s="432">
        <v>268</v>
      </c>
      <c r="BE66" s="433">
        <v>779</v>
      </c>
      <c r="BF66" s="434">
        <v>284</v>
      </c>
      <c r="BG66" s="431">
        <v>834</v>
      </c>
      <c r="BH66" s="435">
        <v>301</v>
      </c>
      <c r="BI66" s="431">
        <v>877</v>
      </c>
      <c r="BJ66" s="432">
        <v>329</v>
      </c>
      <c r="BK66" s="431">
        <v>921</v>
      </c>
      <c r="BL66" s="432">
        <v>342</v>
      </c>
      <c r="BM66" s="433">
        <v>966</v>
      </c>
      <c r="BN66" s="434">
        <v>352</v>
      </c>
      <c r="BO66" s="431">
        <v>1012</v>
      </c>
      <c r="BP66" s="435">
        <v>368</v>
      </c>
      <c r="BQ66" s="431">
        <v>1051</v>
      </c>
      <c r="BR66" s="432">
        <v>394</v>
      </c>
      <c r="BS66" s="431">
        <v>1096</v>
      </c>
      <c r="BT66" s="436">
        <v>416</v>
      </c>
      <c r="BU66" s="433">
        <v>1145</v>
      </c>
      <c r="BV66" s="434">
        <v>431</v>
      </c>
      <c r="BW66" s="431">
        <v>1202</v>
      </c>
      <c r="BX66" s="435">
        <v>449</v>
      </c>
      <c r="BY66" s="431">
        <v>1284</v>
      </c>
      <c r="BZ66" s="432">
        <v>479</v>
      </c>
      <c r="CA66" s="431">
        <v>1362</v>
      </c>
      <c r="CB66" s="436">
        <v>502</v>
      </c>
      <c r="CC66" s="431">
        <v>1438</v>
      </c>
      <c r="CD66" s="436">
        <v>518</v>
      </c>
      <c r="CE66" s="431">
        <v>1511</v>
      </c>
      <c r="CF66" s="436">
        <v>534</v>
      </c>
      <c r="CG66" s="431">
        <v>1617</v>
      </c>
      <c r="CH66" s="436">
        <v>554</v>
      </c>
      <c r="CI66" s="431">
        <v>1689</v>
      </c>
      <c r="CJ66" s="436">
        <v>576</v>
      </c>
      <c r="CK66" s="431">
        <v>1746</v>
      </c>
      <c r="CL66" s="436">
        <v>604</v>
      </c>
      <c r="CM66" s="431">
        <v>1833</v>
      </c>
      <c r="CN66" s="436">
        <v>630</v>
      </c>
      <c r="CO66" s="431">
        <v>1911</v>
      </c>
      <c r="CP66" s="436">
        <v>659</v>
      </c>
      <c r="CQ66" s="431">
        <v>1993</v>
      </c>
      <c r="CR66" s="436">
        <v>681</v>
      </c>
      <c r="CS66" s="431">
        <v>2070</v>
      </c>
      <c r="CT66" s="436">
        <v>714</v>
      </c>
      <c r="CU66" s="431">
        <v>2142</v>
      </c>
      <c r="CV66" s="436">
        <v>730</v>
      </c>
      <c r="CW66" s="218">
        <v>2238</v>
      </c>
      <c r="CX66" s="447">
        <v>749</v>
      </c>
      <c r="CY66" s="218">
        <v>2303</v>
      </c>
      <c r="CZ66" s="447">
        <v>767</v>
      </c>
      <c r="DA66" s="426"/>
      <c r="DB66" s="426"/>
    </row>
    <row r="67" spans="1:108" s="438" customFormat="1" ht="17.25" customHeight="1" thickBot="1" x14ac:dyDescent="0.25">
      <c r="A67" s="430">
        <v>64</v>
      </c>
      <c r="B67" s="316" t="s">
        <v>203</v>
      </c>
      <c r="C67" s="428"/>
      <c r="D67" s="429"/>
      <c r="E67" s="428"/>
      <c r="F67" s="429"/>
      <c r="G67" s="420"/>
      <c r="H67" s="421"/>
      <c r="I67" s="420"/>
      <c r="J67" s="421"/>
      <c r="K67" s="420"/>
      <c r="L67" s="421"/>
      <c r="M67" s="420"/>
      <c r="N67" s="421"/>
      <c r="O67" s="420"/>
      <c r="P67" s="421"/>
      <c r="Q67" s="420"/>
      <c r="R67" s="421"/>
      <c r="S67" s="420"/>
      <c r="T67" s="421"/>
      <c r="U67" s="420"/>
      <c r="V67" s="421"/>
      <c r="W67" s="420"/>
      <c r="X67" s="421"/>
      <c r="Y67" s="420"/>
      <c r="Z67" s="421"/>
      <c r="AA67" s="420"/>
      <c r="AB67" s="421"/>
      <c r="AC67" s="420">
        <v>2048</v>
      </c>
      <c r="AD67" s="421">
        <v>47</v>
      </c>
      <c r="AE67" s="420">
        <v>4723</v>
      </c>
      <c r="AF67" s="421">
        <v>98</v>
      </c>
      <c r="AG67" s="420">
        <v>9141</v>
      </c>
      <c r="AH67" s="421">
        <v>125</v>
      </c>
      <c r="AI67" s="420">
        <v>13936</v>
      </c>
      <c r="AJ67" s="421">
        <v>165</v>
      </c>
      <c r="AK67" s="420">
        <v>18826</v>
      </c>
      <c r="AL67" s="421">
        <v>201</v>
      </c>
      <c r="AM67" s="420">
        <v>24321</v>
      </c>
      <c r="AN67" s="421">
        <v>246</v>
      </c>
      <c r="AO67" s="420">
        <v>31790</v>
      </c>
      <c r="AP67" s="421">
        <v>280</v>
      </c>
      <c r="AQ67" s="420">
        <v>38693</v>
      </c>
      <c r="AR67" s="421">
        <v>310</v>
      </c>
      <c r="AS67" s="431">
        <v>43796</v>
      </c>
      <c r="AT67" s="432">
        <v>363</v>
      </c>
      <c r="AU67" s="431">
        <v>53177</v>
      </c>
      <c r="AV67" s="432">
        <v>425</v>
      </c>
      <c r="AW67" s="433">
        <v>61342</v>
      </c>
      <c r="AX67" s="434">
        <v>467</v>
      </c>
      <c r="AY67" s="431">
        <v>71113</v>
      </c>
      <c r="AZ67" s="435">
        <v>530</v>
      </c>
      <c r="BA67" s="431">
        <v>80559</v>
      </c>
      <c r="BB67" s="432">
        <v>590</v>
      </c>
      <c r="BC67" s="431">
        <v>89005</v>
      </c>
      <c r="BD67" s="432">
        <v>623</v>
      </c>
      <c r="BE67" s="433">
        <v>98202</v>
      </c>
      <c r="BF67" s="434">
        <v>662</v>
      </c>
      <c r="BG67" s="431">
        <v>107915</v>
      </c>
      <c r="BH67" s="435">
        <v>726</v>
      </c>
      <c r="BI67" s="431">
        <v>116649</v>
      </c>
      <c r="BJ67" s="432">
        <v>787</v>
      </c>
      <c r="BK67" s="431">
        <v>124823</v>
      </c>
      <c r="BL67" s="432">
        <v>836</v>
      </c>
      <c r="BM67" s="433">
        <v>134029</v>
      </c>
      <c r="BN67" s="434">
        <v>866</v>
      </c>
      <c r="BO67" s="431">
        <v>142541</v>
      </c>
      <c r="BP67" s="435">
        <v>914</v>
      </c>
      <c r="BQ67" s="431">
        <v>150736</v>
      </c>
      <c r="BR67" s="432">
        <v>963</v>
      </c>
      <c r="BS67" s="431">
        <v>158235</v>
      </c>
      <c r="BT67" s="436">
        <v>1000</v>
      </c>
      <c r="BU67" s="433">
        <v>166059</v>
      </c>
      <c r="BV67" s="434">
        <v>1050</v>
      </c>
      <c r="BW67" s="431">
        <v>174487</v>
      </c>
      <c r="BX67" s="435">
        <v>1122</v>
      </c>
      <c r="BY67" s="431">
        <v>183123</v>
      </c>
      <c r="BZ67" s="432">
        <v>1186</v>
      </c>
      <c r="CA67" s="431">
        <v>189493</v>
      </c>
      <c r="CB67" s="436">
        <v>1250</v>
      </c>
      <c r="CC67" s="431">
        <v>199728</v>
      </c>
      <c r="CD67" s="436">
        <v>1312</v>
      </c>
      <c r="CE67" s="431">
        <v>208779</v>
      </c>
      <c r="CF67" s="436">
        <v>1374</v>
      </c>
      <c r="CG67" s="431">
        <v>218861</v>
      </c>
      <c r="CH67" s="436">
        <v>1432</v>
      </c>
      <c r="CI67" s="431">
        <v>227957</v>
      </c>
      <c r="CJ67" s="436">
        <v>1484</v>
      </c>
      <c r="CK67" s="431">
        <v>238240</v>
      </c>
      <c r="CL67" s="436">
        <v>1552</v>
      </c>
      <c r="CM67" s="431">
        <v>247524</v>
      </c>
      <c r="CN67" s="436">
        <v>1583</v>
      </c>
      <c r="CO67" s="431">
        <v>256002</v>
      </c>
      <c r="CP67" s="436">
        <v>1657</v>
      </c>
      <c r="CQ67" s="431">
        <v>264135</v>
      </c>
      <c r="CR67" s="436">
        <v>1727</v>
      </c>
      <c r="CS67" s="431">
        <v>273374</v>
      </c>
      <c r="CT67" s="436">
        <v>1785</v>
      </c>
      <c r="CU67" s="431">
        <v>282427</v>
      </c>
      <c r="CV67" s="436">
        <v>1848</v>
      </c>
      <c r="CW67" s="218">
        <v>290940</v>
      </c>
      <c r="CX67" s="447">
        <v>1924</v>
      </c>
      <c r="CY67" s="218">
        <v>297181</v>
      </c>
      <c r="CZ67" s="447">
        <v>1983</v>
      </c>
      <c r="DA67" s="426"/>
      <c r="DB67" s="426"/>
      <c r="DC67" s="499" t="s">
        <v>67</v>
      </c>
      <c r="DD67" s="500"/>
    </row>
    <row r="68" spans="1:108" s="438" customFormat="1" ht="17.25" customHeight="1" x14ac:dyDescent="0.2">
      <c r="A68" s="430">
        <v>65</v>
      </c>
      <c r="B68" s="316" t="s">
        <v>204</v>
      </c>
      <c r="C68" s="428"/>
      <c r="D68" s="429"/>
      <c r="E68" s="428"/>
      <c r="F68" s="429"/>
      <c r="G68" s="420"/>
      <c r="H68" s="421"/>
      <c r="I68" s="420"/>
      <c r="J68" s="421"/>
      <c r="K68" s="420"/>
      <c r="L68" s="421"/>
      <c r="M68" s="420"/>
      <c r="N68" s="421"/>
      <c r="O68" s="420"/>
      <c r="P68" s="421"/>
      <c r="Q68" s="420"/>
      <c r="R68" s="421"/>
      <c r="S68" s="420"/>
      <c r="T68" s="421"/>
      <c r="U68" s="420"/>
      <c r="V68" s="421"/>
      <c r="W68" s="420"/>
      <c r="X68" s="421"/>
      <c r="Y68" s="420"/>
      <c r="Z68" s="421"/>
      <c r="AA68" s="420"/>
      <c r="AB68" s="421"/>
      <c r="AC68" s="420">
        <v>9447</v>
      </c>
      <c r="AD68" s="421">
        <v>132</v>
      </c>
      <c r="AE68" s="420">
        <v>25046</v>
      </c>
      <c r="AF68" s="421">
        <v>271</v>
      </c>
      <c r="AG68" s="420">
        <v>39888</v>
      </c>
      <c r="AH68" s="421">
        <v>355</v>
      </c>
      <c r="AI68" s="420">
        <v>61471</v>
      </c>
      <c r="AJ68" s="421">
        <v>447</v>
      </c>
      <c r="AK68" s="420">
        <v>81921</v>
      </c>
      <c r="AL68" s="421">
        <v>588</v>
      </c>
      <c r="AM68" s="420">
        <v>104409</v>
      </c>
      <c r="AN68" s="421">
        <v>728</v>
      </c>
      <c r="AO68" s="420">
        <v>126652</v>
      </c>
      <c r="AP68" s="421">
        <v>793</v>
      </c>
      <c r="AQ68" s="420">
        <v>149659</v>
      </c>
      <c r="AR68" s="421">
        <v>874</v>
      </c>
      <c r="AS68" s="431">
        <v>166727</v>
      </c>
      <c r="AT68" s="432">
        <v>979</v>
      </c>
      <c r="AU68" s="431">
        <v>198108</v>
      </c>
      <c r="AV68" s="432">
        <v>1086</v>
      </c>
      <c r="AW68" s="433">
        <v>220898</v>
      </c>
      <c r="AX68" s="434">
        <v>1166</v>
      </c>
      <c r="AY68" s="431">
        <v>246103</v>
      </c>
      <c r="AZ68" s="435">
        <v>1253</v>
      </c>
      <c r="BA68" s="431">
        <v>270831</v>
      </c>
      <c r="BB68" s="432">
        <v>1370</v>
      </c>
      <c r="BC68" s="431">
        <v>294420</v>
      </c>
      <c r="BD68" s="432">
        <v>1485</v>
      </c>
      <c r="BE68" s="433">
        <v>319601</v>
      </c>
      <c r="BF68" s="434">
        <v>1578</v>
      </c>
      <c r="BG68" s="431">
        <v>346169</v>
      </c>
      <c r="BH68" s="435">
        <v>1663</v>
      </c>
      <c r="BI68" s="431">
        <v>372254</v>
      </c>
      <c r="BJ68" s="432">
        <v>1863</v>
      </c>
      <c r="BK68" s="431">
        <v>399040</v>
      </c>
      <c r="BL68" s="432">
        <v>2000</v>
      </c>
      <c r="BM68" s="433">
        <v>427314</v>
      </c>
      <c r="BN68" s="434">
        <v>2116</v>
      </c>
      <c r="BO68" s="431">
        <v>453916</v>
      </c>
      <c r="BP68" s="435">
        <v>2225</v>
      </c>
      <c r="BQ68" s="431">
        <v>480553</v>
      </c>
      <c r="BR68" s="432">
        <v>2386</v>
      </c>
      <c r="BS68" s="431">
        <v>506585</v>
      </c>
      <c r="BT68" s="436">
        <v>2570</v>
      </c>
      <c r="BU68" s="433">
        <v>531269</v>
      </c>
      <c r="BV68" s="434">
        <v>2692</v>
      </c>
      <c r="BW68" s="431">
        <v>557345</v>
      </c>
      <c r="BX68" s="435">
        <v>2844</v>
      </c>
      <c r="BY68" s="431">
        <v>583228</v>
      </c>
      <c r="BZ68" s="432">
        <v>3059</v>
      </c>
      <c r="CA68" s="431">
        <v>605098</v>
      </c>
      <c r="CB68" s="436">
        <v>3254</v>
      </c>
      <c r="CC68" s="431">
        <v>629691</v>
      </c>
      <c r="CD68" s="436">
        <v>3391</v>
      </c>
      <c r="CE68" s="431">
        <v>651686</v>
      </c>
      <c r="CF68" s="436">
        <v>3491</v>
      </c>
      <c r="CG68" s="431">
        <v>678448</v>
      </c>
      <c r="CH68" s="436">
        <v>3667</v>
      </c>
      <c r="CI68" s="431">
        <v>702981</v>
      </c>
      <c r="CJ68" s="436">
        <v>3865</v>
      </c>
      <c r="CK68" s="431">
        <v>725769</v>
      </c>
      <c r="CL68" s="436">
        <v>3977</v>
      </c>
      <c r="CM68" s="431">
        <v>750553</v>
      </c>
      <c r="CN68" s="436">
        <v>4084</v>
      </c>
      <c r="CO68" s="431">
        <v>775744</v>
      </c>
      <c r="CP68" s="436">
        <v>4273</v>
      </c>
      <c r="CQ68" s="431">
        <v>801789</v>
      </c>
      <c r="CR68" s="436">
        <v>4467</v>
      </c>
      <c r="CS68" s="431">
        <v>829439</v>
      </c>
      <c r="CT68" s="436">
        <v>4592</v>
      </c>
      <c r="CU68" s="431">
        <v>855789</v>
      </c>
      <c r="CV68" s="436">
        <v>4706</v>
      </c>
      <c r="CW68" s="218">
        <v>881320</v>
      </c>
      <c r="CX68" s="447">
        <v>4887</v>
      </c>
      <c r="CY68" s="218">
        <v>904530</v>
      </c>
      <c r="CZ68" s="447">
        <v>5048</v>
      </c>
      <c r="DA68" s="426"/>
      <c r="DB68" s="426"/>
    </row>
    <row r="69" spans="1:108" s="438" customFormat="1" ht="17.25" customHeight="1" x14ac:dyDescent="0.2">
      <c r="A69" s="430">
        <v>66</v>
      </c>
      <c r="B69" s="316" t="s">
        <v>205</v>
      </c>
      <c r="C69" s="428"/>
      <c r="D69" s="429"/>
      <c r="E69" s="428"/>
      <c r="F69" s="429"/>
      <c r="G69" s="420"/>
      <c r="H69" s="421"/>
      <c r="I69" s="420"/>
      <c r="J69" s="421"/>
      <c r="K69" s="420"/>
      <c r="L69" s="421"/>
      <c r="M69" s="420"/>
      <c r="N69" s="421"/>
      <c r="O69" s="420"/>
      <c r="P69" s="421"/>
      <c r="Q69" s="420"/>
      <c r="R69" s="421"/>
      <c r="S69" s="420"/>
      <c r="T69" s="421"/>
      <c r="U69" s="420"/>
      <c r="V69" s="421"/>
      <c r="W69" s="420"/>
      <c r="X69" s="421"/>
      <c r="Y69" s="420"/>
      <c r="Z69" s="421"/>
      <c r="AA69" s="420"/>
      <c r="AB69" s="421"/>
      <c r="AC69" s="420">
        <v>31205</v>
      </c>
      <c r="AD69" s="421">
        <v>1428</v>
      </c>
      <c r="AE69" s="420">
        <v>64713</v>
      </c>
      <c r="AF69" s="421">
        <v>2669</v>
      </c>
      <c r="AG69" s="420">
        <v>94530</v>
      </c>
      <c r="AH69" s="421">
        <v>3753</v>
      </c>
      <c r="AI69" s="420">
        <v>133466</v>
      </c>
      <c r="AJ69" s="421">
        <v>5001</v>
      </c>
      <c r="AK69" s="420">
        <v>166218</v>
      </c>
      <c r="AL69" s="421">
        <v>6327</v>
      </c>
      <c r="AM69" s="420">
        <v>201210</v>
      </c>
      <c r="AN69" s="421">
        <v>8193</v>
      </c>
      <c r="AO69" s="420">
        <v>237710</v>
      </c>
      <c r="AP69" s="421">
        <v>10377</v>
      </c>
      <c r="AQ69" s="420">
        <v>274913</v>
      </c>
      <c r="AR69" s="421">
        <v>12409</v>
      </c>
      <c r="AS69" s="431">
        <v>298342</v>
      </c>
      <c r="AT69" s="432">
        <v>14735</v>
      </c>
      <c r="AU69" s="431">
        <v>342759</v>
      </c>
      <c r="AV69" s="432">
        <v>17022</v>
      </c>
      <c r="AW69" s="433">
        <v>377165</v>
      </c>
      <c r="AX69" s="434">
        <v>19006</v>
      </c>
      <c r="AY69" s="431">
        <v>415890</v>
      </c>
      <c r="AZ69" s="435">
        <v>21489</v>
      </c>
      <c r="BA69" s="431">
        <v>450165</v>
      </c>
      <c r="BB69" s="432">
        <v>23782</v>
      </c>
      <c r="BC69" s="431">
        <v>484934</v>
      </c>
      <c r="BD69" s="432">
        <v>25969</v>
      </c>
      <c r="BE69" s="433">
        <v>522634</v>
      </c>
      <c r="BF69" s="434">
        <v>28156</v>
      </c>
      <c r="BG69" s="431">
        <v>562128</v>
      </c>
      <c r="BH69" s="435">
        <v>31090</v>
      </c>
      <c r="BI69" s="431">
        <v>597989</v>
      </c>
      <c r="BJ69" s="432">
        <v>36077</v>
      </c>
      <c r="BK69" s="431">
        <v>633078</v>
      </c>
      <c r="BL69" s="432">
        <v>39023</v>
      </c>
      <c r="BM69" s="433">
        <v>672214</v>
      </c>
      <c r="BN69" s="434">
        <v>42363</v>
      </c>
      <c r="BO69" s="431">
        <v>707111</v>
      </c>
      <c r="BP69" s="435">
        <v>45735</v>
      </c>
      <c r="BQ69" s="431">
        <v>742684</v>
      </c>
      <c r="BR69" s="432">
        <v>49352</v>
      </c>
      <c r="BS69" s="431">
        <v>776626</v>
      </c>
      <c r="BT69" s="436">
        <v>52593</v>
      </c>
      <c r="BU69" s="433">
        <v>811934</v>
      </c>
      <c r="BV69" s="434">
        <v>56210</v>
      </c>
      <c r="BW69" s="431">
        <v>848032</v>
      </c>
      <c r="BX69" s="435">
        <v>60064</v>
      </c>
      <c r="BY69" s="431">
        <v>881873</v>
      </c>
      <c r="BZ69" s="432">
        <v>63583</v>
      </c>
      <c r="CA69" s="431">
        <v>910603</v>
      </c>
      <c r="CB69" s="436">
        <v>66664</v>
      </c>
      <c r="CC69" s="431">
        <v>947798</v>
      </c>
      <c r="CD69" s="436">
        <v>69876</v>
      </c>
      <c r="CE69" s="431">
        <v>979410</v>
      </c>
      <c r="CF69" s="436">
        <v>73017</v>
      </c>
      <c r="CG69" s="431">
        <v>1016102</v>
      </c>
      <c r="CH69" s="436">
        <v>76143</v>
      </c>
      <c r="CI69" s="431">
        <v>1049820</v>
      </c>
      <c r="CJ69" s="436">
        <v>79024</v>
      </c>
      <c r="CK69" s="431">
        <v>1084565</v>
      </c>
      <c r="CL69" s="436">
        <v>82132</v>
      </c>
      <c r="CM69" s="431">
        <v>1119633</v>
      </c>
      <c r="CN69" s="436">
        <v>85034</v>
      </c>
      <c r="CO69" s="431">
        <v>1152819</v>
      </c>
      <c r="CP69" s="436">
        <v>88137</v>
      </c>
      <c r="CQ69" s="431">
        <v>1187410</v>
      </c>
      <c r="CR69" s="436">
        <v>91056</v>
      </c>
      <c r="CS69" s="431">
        <v>1223069</v>
      </c>
      <c r="CT69" s="436">
        <v>94093</v>
      </c>
      <c r="CU69" s="431">
        <v>1257205</v>
      </c>
      <c r="CV69" s="436">
        <v>97008</v>
      </c>
      <c r="CW69" s="218">
        <v>1289293</v>
      </c>
      <c r="CX69" s="447">
        <v>99831</v>
      </c>
      <c r="CY69" s="218">
        <v>1318425</v>
      </c>
      <c r="CZ69" s="447">
        <v>102329</v>
      </c>
      <c r="DA69" s="426"/>
      <c r="DB69" s="426"/>
    </row>
    <row r="70" spans="1:108" s="438" customFormat="1" ht="17.25" customHeight="1" x14ac:dyDescent="0.2">
      <c r="A70" s="430">
        <v>67</v>
      </c>
      <c r="B70" s="316" t="s">
        <v>206</v>
      </c>
      <c r="C70" s="428"/>
      <c r="D70" s="429"/>
      <c r="E70" s="428"/>
      <c r="F70" s="429"/>
      <c r="G70" s="420"/>
      <c r="H70" s="421"/>
      <c r="I70" s="420"/>
      <c r="J70" s="421"/>
      <c r="K70" s="420"/>
      <c r="L70" s="421"/>
      <c r="M70" s="420"/>
      <c r="N70" s="421"/>
      <c r="O70" s="420"/>
      <c r="P70" s="421"/>
      <c r="Q70" s="420"/>
      <c r="R70" s="421"/>
      <c r="S70" s="420"/>
      <c r="T70" s="421"/>
      <c r="U70" s="420"/>
      <c r="V70" s="421"/>
      <c r="W70" s="420"/>
      <c r="X70" s="421"/>
      <c r="Y70" s="420"/>
      <c r="Z70" s="421"/>
      <c r="AA70" s="420"/>
      <c r="AB70" s="421"/>
      <c r="AC70" s="420">
        <v>231</v>
      </c>
      <c r="AD70" s="421">
        <v>246</v>
      </c>
      <c r="AE70" s="420">
        <v>332</v>
      </c>
      <c r="AF70" s="421">
        <v>298</v>
      </c>
      <c r="AG70" s="420">
        <v>401</v>
      </c>
      <c r="AH70" s="421">
        <v>329</v>
      </c>
      <c r="AI70" s="420">
        <v>427</v>
      </c>
      <c r="AJ70" s="421">
        <v>380</v>
      </c>
      <c r="AK70" s="420">
        <v>484</v>
      </c>
      <c r="AL70" s="421">
        <v>426</v>
      </c>
      <c r="AM70" s="420">
        <v>520</v>
      </c>
      <c r="AN70" s="421">
        <v>461</v>
      </c>
      <c r="AO70" s="420">
        <v>566</v>
      </c>
      <c r="AP70" s="421">
        <v>500</v>
      </c>
      <c r="AQ70" s="420">
        <v>615</v>
      </c>
      <c r="AR70" s="421">
        <v>527</v>
      </c>
      <c r="AS70" s="431">
        <v>641</v>
      </c>
      <c r="AT70" s="432">
        <v>552</v>
      </c>
      <c r="AU70" s="431">
        <v>700</v>
      </c>
      <c r="AV70" s="432">
        <v>592</v>
      </c>
      <c r="AW70" s="433">
        <v>752</v>
      </c>
      <c r="AX70" s="434">
        <v>624</v>
      </c>
      <c r="AY70" s="431">
        <v>806</v>
      </c>
      <c r="AZ70" s="435">
        <v>654</v>
      </c>
      <c r="BA70" s="431">
        <v>863</v>
      </c>
      <c r="BB70" s="432">
        <v>695</v>
      </c>
      <c r="BC70" s="431">
        <v>912</v>
      </c>
      <c r="BD70" s="432">
        <v>735</v>
      </c>
      <c r="BE70" s="433">
        <v>951</v>
      </c>
      <c r="BF70" s="434">
        <v>773</v>
      </c>
      <c r="BG70" s="431">
        <v>996</v>
      </c>
      <c r="BH70" s="435">
        <v>800</v>
      </c>
      <c r="BI70" s="431">
        <v>1026</v>
      </c>
      <c r="BJ70" s="432">
        <v>869</v>
      </c>
      <c r="BK70" s="431">
        <v>1072</v>
      </c>
      <c r="BL70" s="432">
        <v>909</v>
      </c>
      <c r="BM70" s="433">
        <v>1119</v>
      </c>
      <c r="BN70" s="434">
        <v>939</v>
      </c>
      <c r="BO70" s="431">
        <v>1166</v>
      </c>
      <c r="BP70" s="435">
        <v>972</v>
      </c>
      <c r="BQ70" s="431">
        <v>1206</v>
      </c>
      <c r="BR70" s="432">
        <v>1005</v>
      </c>
      <c r="BS70" s="431">
        <v>1249</v>
      </c>
      <c r="BT70" s="436">
        <v>1052</v>
      </c>
      <c r="BU70" s="433">
        <v>1297</v>
      </c>
      <c r="BV70" s="434">
        <v>1086</v>
      </c>
      <c r="BW70" s="431">
        <v>1342</v>
      </c>
      <c r="BX70" s="435">
        <v>1128</v>
      </c>
      <c r="BY70" s="431">
        <v>1382</v>
      </c>
      <c r="BZ70" s="432">
        <v>1165</v>
      </c>
      <c r="CA70" s="431">
        <v>1429</v>
      </c>
      <c r="CB70" s="436">
        <v>1211</v>
      </c>
      <c r="CC70" s="431">
        <v>1496</v>
      </c>
      <c r="CD70" s="436">
        <v>1260</v>
      </c>
      <c r="CE70" s="431">
        <v>1548</v>
      </c>
      <c r="CF70" s="436">
        <v>1289</v>
      </c>
      <c r="CG70" s="431">
        <v>1590</v>
      </c>
      <c r="CH70" s="436">
        <v>1310</v>
      </c>
      <c r="CI70" s="431">
        <v>1627</v>
      </c>
      <c r="CJ70" s="436">
        <v>1349</v>
      </c>
      <c r="CK70" s="431">
        <v>1675</v>
      </c>
      <c r="CL70" s="436">
        <v>1393</v>
      </c>
      <c r="CM70" s="431">
        <v>1723</v>
      </c>
      <c r="CN70" s="436">
        <v>1410</v>
      </c>
      <c r="CO70" s="431">
        <v>1763</v>
      </c>
      <c r="CP70" s="436">
        <v>1442</v>
      </c>
      <c r="CQ70" s="431">
        <v>1829</v>
      </c>
      <c r="CR70" s="436">
        <v>1479</v>
      </c>
      <c r="CS70" s="431">
        <v>1878</v>
      </c>
      <c r="CT70" s="436">
        <v>1518</v>
      </c>
      <c r="CU70" s="431">
        <v>1928</v>
      </c>
      <c r="CV70" s="436">
        <v>1551</v>
      </c>
      <c r="CW70" s="218">
        <v>1986</v>
      </c>
      <c r="CX70" s="447">
        <v>1587</v>
      </c>
      <c r="CY70" s="218">
        <v>2042</v>
      </c>
      <c r="CZ70" s="447">
        <v>1622</v>
      </c>
      <c r="DA70" s="426"/>
      <c r="DB70" s="426"/>
    </row>
    <row r="71" spans="1:108" s="438" customFormat="1" ht="17.25" customHeight="1" x14ac:dyDescent="0.2">
      <c r="A71" s="430">
        <v>68</v>
      </c>
      <c r="B71" s="316" t="s">
        <v>207</v>
      </c>
      <c r="C71" s="428"/>
      <c r="D71" s="429"/>
      <c r="E71" s="428"/>
      <c r="F71" s="429"/>
      <c r="G71" s="420"/>
      <c r="H71" s="421"/>
      <c r="I71" s="420"/>
      <c r="J71" s="421"/>
      <c r="K71" s="420"/>
      <c r="L71" s="421"/>
      <c r="M71" s="420"/>
      <c r="N71" s="421"/>
      <c r="O71" s="420"/>
      <c r="P71" s="421"/>
      <c r="Q71" s="420"/>
      <c r="R71" s="421"/>
      <c r="S71" s="420"/>
      <c r="T71" s="421"/>
      <c r="U71" s="420"/>
      <c r="V71" s="421"/>
      <c r="W71" s="420"/>
      <c r="X71" s="421"/>
      <c r="Y71" s="420"/>
      <c r="Z71" s="421"/>
      <c r="AA71" s="420"/>
      <c r="AB71" s="421"/>
      <c r="AC71" s="420">
        <v>99</v>
      </c>
      <c r="AD71" s="421">
        <v>63</v>
      </c>
      <c r="AE71" s="420">
        <v>170</v>
      </c>
      <c r="AF71" s="421">
        <v>101</v>
      </c>
      <c r="AG71" s="420">
        <v>303</v>
      </c>
      <c r="AH71" s="421">
        <v>125</v>
      </c>
      <c r="AI71" s="420">
        <v>393</v>
      </c>
      <c r="AJ71" s="421">
        <v>158</v>
      </c>
      <c r="AK71" s="420">
        <v>441</v>
      </c>
      <c r="AL71" s="421">
        <v>193</v>
      </c>
      <c r="AM71" s="420">
        <v>485</v>
      </c>
      <c r="AN71" s="421">
        <v>221</v>
      </c>
      <c r="AO71" s="420">
        <v>569</v>
      </c>
      <c r="AP71" s="421">
        <v>242</v>
      </c>
      <c r="AQ71" s="420">
        <v>648</v>
      </c>
      <c r="AR71" s="421">
        <v>263</v>
      </c>
      <c r="AS71" s="431">
        <v>708</v>
      </c>
      <c r="AT71" s="432">
        <v>289</v>
      </c>
      <c r="AU71" s="431">
        <v>853</v>
      </c>
      <c r="AV71" s="432">
        <v>303</v>
      </c>
      <c r="AW71" s="433">
        <v>965</v>
      </c>
      <c r="AX71" s="434">
        <v>327</v>
      </c>
      <c r="AY71" s="431">
        <v>1077</v>
      </c>
      <c r="AZ71" s="435">
        <v>361</v>
      </c>
      <c r="BA71" s="431">
        <v>1181</v>
      </c>
      <c r="BB71" s="432">
        <v>385</v>
      </c>
      <c r="BC71" s="431">
        <v>1288</v>
      </c>
      <c r="BD71" s="432">
        <v>413</v>
      </c>
      <c r="BE71" s="433">
        <v>1369</v>
      </c>
      <c r="BF71" s="434">
        <v>432</v>
      </c>
      <c r="BG71" s="431">
        <v>1463</v>
      </c>
      <c r="BH71" s="435">
        <v>458</v>
      </c>
      <c r="BI71" s="431">
        <v>1549</v>
      </c>
      <c r="BJ71" s="432">
        <v>496</v>
      </c>
      <c r="BK71" s="431">
        <v>1613</v>
      </c>
      <c r="BL71" s="432">
        <v>520</v>
      </c>
      <c r="BM71" s="433">
        <v>1675</v>
      </c>
      <c r="BN71" s="434">
        <v>540</v>
      </c>
      <c r="BO71" s="431">
        <v>1737</v>
      </c>
      <c r="BP71" s="435">
        <v>567</v>
      </c>
      <c r="BQ71" s="431">
        <v>1798</v>
      </c>
      <c r="BR71" s="432">
        <v>596</v>
      </c>
      <c r="BS71" s="431">
        <v>1853</v>
      </c>
      <c r="BT71" s="436">
        <v>618</v>
      </c>
      <c r="BU71" s="433">
        <v>1932</v>
      </c>
      <c r="BV71" s="434">
        <v>640</v>
      </c>
      <c r="BW71" s="431">
        <v>2004</v>
      </c>
      <c r="BX71" s="435">
        <v>663</v>
      </c>
      <c r="BY71" s="431">
        <v>2073</v>
      </c>
      <c r="BZ71" s="432">
        <v>688</v>
      </c>
      <c r="CA71" s="431">
        <v>2145</v>
      </c>
      <c r="CB71" s="436">
        <v>711</v>
      </c>
      <c r="CC71" s="431">
        <v>2235</v>
      </c>
      <c r="CD71" s="436">
        <v>745</v>
      </c>
      <c r="CE71" s="431">
        <v>2306</v>
      </c>
      <c r="CF71" s="436">
        <v>777</v>
      </c>
      <c r="CG71" s="431">
        <v>2374</v>
      </c>
      <c r="CH71" s="436">
        <v>810</v>
      </c>
      <c r="CI71" s="431">
        <v>2453</v>
      </c>
      <c r="CJ71" s="436">
        <v>843</v>
      </c>
      <c r="CK71" s="431">
        <v>2551</v>
      </c>
      <c r="CL71" s="436">
        <v>877</v>
      </c>
      <c r="CM71" s="431">
        <v>2646</v>
      </c>
      <c r="CN71" s="436">
        <v>855</v>
      </c>
      <c r="CO71" s="431">
        <v>2721</v>
      </c>
      <c r="CP71" s="436">
        <v>895</v>
      </c>
      <c r="CQ71" s="431">
        <v>2802</v>
      </c>
      <c r="CR71" s="436">
        <v>917</v>
      </c>
      <c r="CS71" s="431">
        <v>2880</v>
      </c>
      <c r="CT71" s="436">
        <v>938</v>
      </c>
      <c r="CU71" s="431">
        <v>2969</v>
      </c>
      <c r="CV71" s="436">
        <v>961</v>
      </c>
      <c r="CW71" s="218">
        <v>3072</v>
      </c>
      <c r="CX71" s="447">
        <v>980</v>
      </c>
      <c r="CY71" s="218">
        <v>3183</v>
      </c>
      <c r="CZ71" s="447">
        <v>994</v>
      </c>
      <c r="DA71" s="426"/>
      <c r="DB71" s="426"/>
    </row>
    <row r="72" spans="1:108" s="438" customFormat="1" ht="17.25" customHeight="1" x14ac:dyDescent="0.2">
      <c r="A72" s="430">
        <v>69</v>
      </c>
      <c r="B72" s="316" t="s">
        <v>208</v>
      </c>
      <c r="C72" s="428"/>
      <c r="D72" s="429"/>
      <c r="E72" s="428"/>
      <c r="F72" s="429"/>
      <c r="G72" s="420"/>
      <c r="H72" s="421"/>
      <c r="I72" s="420"/>
      <c r="J72" s="421"/>
      <c r="K72" s="420"/>
      <c r="L72" s="421"/>
      <c r="M72" s="420"/>
      <c r="N72" s="421"/>
      <c r="O72" s="420"/>
      <c r="P72" s="421"/>
      <c r="Q72" s="420"/>
      <c r="R72" s="421"/>
      <c r="S72" s="420"/>
      <c r="T72" s="421"/>
      <c r="U72" s="420"/>
      <c r="V72" s="421"/>
      <c r="W72" s="420"/>
      <c r="X72" s="421"/>
      <c r="Y72" s="420"/>
      <c r="Z72" s="421"/>
      <c r="AA72" s="420"/>
      <c r="AB72" s="421"/>
      <c r="AC72" s="420">
        <v>200</v>
      </c>
      <c r="AD72" s="421">
        <v>85</v>
      </c>
      <c r="AE72" s="420">
        <v>314</v>
      </c>
      <c r="AF72" s="421">
        <v>120</v>
      </c>
      <c r="AG72" s="420">
        <v>446</v>
      </c>
      <c r="AH72" s="421">
        <v>137</v>
      </c>
      <c r="AI72" s="420">
        <v>598</v>
      </c>
      <c r="AJ72" s="421">
        <v>160</v>
      </c>
      <c r="AK72" s="420">
        <v>726</v>
      </c>
      <c r="AL72" s="421">
        <v>183</v>
      </c>
      <c r="AM72" s="420">
        <v>836</v>
      </c>
      <c r="AN72" s="421">
        <v>209</v>
      </c>
      <c r="AO72" s="420">
        <v>931</v>
      </c>
      <c r="AP72" s="421">
        <v>221</v>
      </c>
      <c r="AQ72" s="420">
        <v>1057</v>
      </c>
      <c r="AR72" s="421">
        <v>243</v>
      </c>
      <c r="AS72" s="431">
        <v>1135</v>
      </c>
      <c r="AT72" s="432">
        <v>256</v>
      </c>
      <c r="AU72" s="431">
        <v>1238</v>
      </c>
      <c r="AV72" s="432">
        <v>271</v>
      </c>
      <c r="AW72" s="433">
        <v>1329</v>
      </c>
      <c r="AX72" s="434">
        <v>287</v>
      </c>
      <c r="AY72" s="431">
        <v>1423</v>
      </c>
      <c r="AZ72" s="435">
        <v>300</v>
      </c>
      <c r="BA72" s="431">
        <v>1498</v>
      </c>
      <c r="BB72" s="432">
        <v>314</v>
      </c>
      <c r="BC72" s="431">
        <v>1571</v>
      </c>
      <c r="BD72" s="432">
        <v>329</v>
      </c>
      <c r="BE72" s="433">
        <v>1657</v>
      </c>
      <c r="BF72" s="434">
        <v>335</v>
      </c>
      <c r="BG72" s="431">
        <v>1715</v>
      </c>
      <c r="BH72" s="435">
        <v>352</v>
      </c>
      <c r="BI72" s="431">
        <v>1796</v>
      </c>
      <c r="BJ72" s="432">
        <v>383</v>
      </c>
      <c r="BK72" s="431">
        <v>1878</v>
      </c>
      <c r="BL72" s="432">
        <v>398</v>
      </c>
      <c r="BM72" s="433">
        <v>1968</v>
      </c>
      <c r="BN72" s="434">
        <v>408</v>
      </c>
      <c r="BO72" s="431">
        <v>2047</v>
      </c>
      <c r="BP72" s="435">
        <v>421</v>
      </c>
      <c r="BQ72" s="431">
        <v>2133</v>
      </c>
      <c r="BR72" s="432">
        <v>439</v>
      </c>
      <c r="BS72" s="431">
        <v>2212</v>
      </c>
      <c r="BT72" s="436">
        <v>462</v>
      </c>
      <c r="BU72" s="433">
        <v>2286</v>
      </c>
      <c r="BV72" s="434">
        <v>484</v>
      </c>
      <c r="BW72" s="431">
        <v>2362</v>
      </c>
      <c r="BX72" s="435">
        <v>511</v>
      </c>
      <c r="BY72" s="431">
        <v>2444</v>
      </c>
      <c r="BZ72" s="432">
        <v>530</v>
      </c>
      <c r="CA72" s="431">
        <v>2490</v>
      </c>
      <c r="CB72" s="436">
        <v>547</v>
      </c>
      <c r="CC72" s="431">
        <v>2560</v>
      </c>
      <c r="CD72" s="436">
        <v>568</v>
      </c>
      <c r="CE72" s="431">
        <v>2615</v>
      </c>
      <c r="CF72" s="436">
        <v>581</v>
      </c>
      <c r="CG72" s="431">
        <v>2686</v>
      </c>
      <c r="CH72" s="436">
        <v>598</v>
      </c>
      <c r="CI72" s="431">
        <v>2762</v>
      </c>
      <c r="CJ72" s="436">
        <v>612</v>
      </c>
      <c r="CK72" s="431">
        <v>2831</v>
      </c>
      <c r="CL72" s="436">
        <v>627</v>
      </c>
      <c r="CM72" s="431">
        <v>2915</v>
      </c>
      <c r="CN72" s="436">
        <v>641</v>
      </c>
      <c r="CO72" s="431">
        <v>3010</v>
      </c>
      <c r="CP72" s="436">
        <v>661</v>
      </c>
      <c r="CQ72" s="431">
        <v>3102</v>
      </c>
      <c r="CR72" s="436">
        <v>682</v>
      </c>
      <c r="CS72" s="431">
        <v>3192</v>
      </c>
      <c r="CT72" s="436">
        <v>699</v>
      </c>
      <c r="CU72" s="431">
        <v>3296</v>
      </c>
      <c r="CV72" s="436">
        <v>717</v>
      </c>
      <c r="CW72" s="218">
        <v>3393</v>
      </c>
      <c r="CX72" s="447">
        <v>732</v>
      </c>
      <c r="CY72" s="218">
        <v>3495</v>
      </c>
      <c r="CZ72" s="447">
        <v>746</v>
      </c>
      <c r="DA72" s="426"/>
      <c r="DB72" s="426"/>
    </row>
    <row r="73" spans="1:108" s="438" customFormat="1" ht="17.25" customHeight="1" x14ac:dyDescent="0.2">
      <c r="A73" s="407">
        <v>70</v>
      </c>
      <c r="B73" s="316" t="s">
        <v>351</v>
      </c>
      <c r="C73" s="428"/>
      <c r="D73" s="429"/>
      <c r="E73" s="428"/>
      <c r="F73" s="429"/>
      <c r="G73" s="420"/>
      <c r="H73" s="421"/>
      <c r="I73" s="420"/>
      <c r="J73" s="421"/>
      <c r="K73" s="420"/>
      <c r="L73" s="421"/>
      <c r="M73" s="420"/>
      <c r="N73" s="421"/>
      <c r="O73" s="420"/>
      <c r="P73" s="421"/>
      <c r="Q73" s="420"/>
      <c r="R73" s="421"/>
      <c r="S73" s="420"/>
      <c r="T73" s="421"/>
      <c r="U73" s="420"/>
      <c r="V73" s="421"/>
      <c r="W73" s="420"/>
      <c r="X73" s="421"/>
      <c r="Y73" s="420"/>
      <c r="Z73" s="421"/>
      <c r="AA73" s="420"/>
      <c r="AB73" s="421"/>
      <c r="AC73" s="420"/>
      <c r="AD73" s="421"/>
      <c r="AE73" s="420"/>
      <c r="AF73" s="421"/>
      <c r="AG73" s="420"/>
      <c r="AH73" s="421"/>
      <c r="AI73" s="420"/>
      <c r="AJ73" s="421"/>
      <c r="AK73" s="420"/>
      <c r="AL73" s="421"/>
      <c r="AM73" s="420"/>
      <c r="AN73" s="421"/>
      <c r="AO73" s="420"/>
      <c r="AP73" s="421"/>
      <c r="AQ73" s="420"/>
      <c r="AR73" s="421"/>
      <c r="AS73" s="420"/>
      <c r="AT73" s="421"/>
      <c r="AU73" s="420"/>
      <c r="AV73" s="421"/>
      <c r="AW73" s="433"/>
      <c r="AX73" s="434"/>
      <c r="AY73" s="431"/>
      <c r="AZ73" s="435"/>
      <c r="BA73" s="431">
        <v>1546</v>
      </c>
      <c r="BB73" s="432">
        <v>152</v>
      </c>
      <c r="BC73" s="431">
        <v>2688</v>
      </c>
      <c r="BD73" s="432">
        <v>309</v>
      </c>
      <c r="BE73" s="433">
        <v>3591</v>
      </c>
      <c r="BF73" s="434">
        <v>452</v>
      </c>
      <c r="BG73" s="431">
        <v>4441</v>
      </c>
      <c r="BH73" s="435">
        <v>593</v>
      </c>
      <c r="BI73" s="431">
        <v>5188</v>
      </c>
      <c r="BJ73" s="432">
        <v>762</v>
      </c>
      <c r="BK73" s="431">
        <v>5906</v>
      </c>
      <c r="BL73" s="432">
        <v>883</v>
      </c>
      <c r="BM73" s="433">
        <v>6736</v>
      </c>
      <c r="BN73" s="434">
        <v>991</v>
      </c>
      <c r="BO73" s="431">
        <v>7468</v>
      </c>
      <c r="BP73" s="435">
        <v>1104</v>
      </c>
      <c r="BQ73" s="431">
        <v>8259</v>
      </c>
      <c r="BR73" s="432">
        <v>1223</v>
      </c>
      <c r="BS73" s="431">
        <v>9013</v>
      </c>
      <c r="BT73" s="436">
        <v>1306</v>
      </c>
      <c r="BU73" s="433">
        <v>9847</v>
      </c>
      <c r="BV73" s="434">
        <v>1441</v>
      </c>
      <c r="BW73" s="431">
        <v>10703</v>
      </c>
      <c r="BX73" s="435">
        <v>1551</v>
      </c>
      <c r="BY73" s="431">
        <v>12200</v>
      </c>
      <c r="BZ73" s="432">
        <v>1682</v>
      </c>
      <c r="CA73" s="431">
        <v>13692</v>
      </c>
      <c r="CB73" s="436">
        <v>1787</v>
      </c>
      <c r="CC73" s="431">
        <v>15712</v>
      </c>
      <c r="CD73" s="436">
        <v>1920</v>
      </c>
      <c r="CE73" s="431">
        <v>17457</v>
      </c>
      <c r="CF73" s="436">
        <v>2029</v>
      </c>
      <c r="CG73" s="431">
        <v>19556</v>
      </c>
      <c r="CH73" s="436">
        <v>2161</v>
      </c>
      <c r="CI73" s="431">
        <v>21743</v>
      </c>
      <c r="CJ73" s="436">
        <v>2304</v>
      </c>
      <c r="CK73" s="431">
        <v>24328</v>
      </c>
      <c r="CL73" s="436">
        <v>2456</v>
      </c>
      <c r="CM73" s="431">
        <v>26775</v>
      </c>
      <c r="CN73" s="436">
        <v>2539</v>
      </c>
      <c r="CO73" s="431">
        <v>29457</v>
      </c>
      <c r="CP73" s="436">
        <v>2677</v>
      </c>
      <c r="CQ73" s="431">
        <v>32203</v>
      </c>
      <c r="CR73" s="436">
        <v>2835</v>
      </c>
      <c r="CS73" s="431">
        <v>35330</v>
      </c>
      <c r="CT73" s="436">
        <v>2980</v>
      </c>
      <c r="CU73" s="431">
        <v>38892</v>
      </c>
      <c r="CV73" s="436">
        <v>3118</v>
      </c>
      <c r="CW73" s="218">
        <v>42292</v>
      </c>
      <c r="CX73" s="447">
        <v>3273</v>
      </c>
      <c r="CY73" s="218">
        <v>45566</v>
      </c>
      <c r="CZ73" s="447">
        <v>3420</v>
      </c>
      <c r="DA73" s="426"/>
      <c r="DB73" s="426"/>
    </row>
    <row r="74" spans="1:108" s="438" customFormat="1" ht="17.25" customHeight="1" x14ac:dyDescent="0.2">
      <c r="A74" s="407">
        <v>71</v>
      </c>
      <c r="B74" s="316" t="s">
        <v>352</v>
      </c>
      <c r="C74" s="428"/>
      <c r="D74" s="429"/>
      <c r="E74" s="428"/>
      <c r="F74" s="429"/>
      <c r="G74" s="420"/>
      <c r="H74" s="421"/>
      <c r="I74" s="420"/>
      <c r="J74" s="421"/>
      <c r="K74" s="420"/>
      <c r="L74" s="421"/>
      <c r="M74" s="420"/>
      <c r="N74" s="421"/>
      <c r="O74" s="420"/>
      <c r="P74" s="421"/>
      <c r="Q74" s="420"/>
      <c r="R74" s="421"/>
      <c r="S74" s="420"/>
      <c r="T74" s="421"/>
      <c r="U74" s="420"/>
      <c r="V74" s="421"/>
      <c r="W74" s="420"/>
      <c r="X74" s="421"/>
      <c r="Y74" s="420"/>
      <c r="Z74" s="421"/>
      <c r="AA74" s="420"/>
      <c r="AB74" s="421"/>
      <c r="AC74" s="420"/>
      <c r="AD74" s="421"/>
      <c r="AE74" s="420"/>
      <c r="AF74" s="421"/>
      <c r="AG74" s="420"/>
      <c r="AH74" s="421"/>
      <c r="AI74" s="420"/>
      <c r="AJ74" s="421"/>
      <c r="AK74" s="420"/>
      <c r="AL74" s="421"/>
      <c r="AM74" s="420"/>
      <c r="AN74" s="421"/>
      <c r="AO74" s="420"/>
      <c r="AP74" s="421"/>
      <c r="AQ74" s="420"/>
      <c r="AR74" s="421"/>
      <c r="AS74" s="420"/>
      <c r="AT74" s="421"/>
      <c r="AU74" s="420"/>
      <c r="AV74" s="421"/>
      <c r="AW74" s="433"/>
      <c r="AX74" s="434"/>
      <c r="AY74" s="431"/>
      <c r="AZ74" s="435"/>
      <c r="BA74" s="431">
        <v>421</v>
      </c>
      <c r="BB74" s="432">
        <v>47</v>
      </c>
      <c r="BC74" s="431">
        <v>798</v>
      </c>
      <c r="BD74" s="432">
        <v>81</v>
      </c>
      <c r="BE74" s="433">
        <v>1037</v>
      </c>
      <c r="BF74" s="434">
        <v>112</v>
      </c>
      <c r="BG74" s="431">
        <v>1294</v>
      </c>
      <c r="BH74" s="435">
        <v>132</v>
      </c>
      <c r="BI74" s="431">
        <v>1561</v>
      </c>
      <c r="BJ74" s="432">
        <v>191</v>
      </c>
      <c r="BK74" s="431">
        <v>1766</v>
      </c>
      <c r="BL74" s="432">
        <v>220</v>
      </c>
      <c r="BM74" s="433">
        <v>1998</v>
      </c>
      <c r="BN74" s="434">
        <v>258</v>
      </c>
      <c r="BO74" s="431">
        <v>2225</v>
      </c>
      <c r="BP74" s="435">
        <v>300</v>
      </c>
      <c r="BQ74" s="431">
        <v>2436</v>
      </c>
      <c r="BR74" s="432">
        <v>337</v>
      </c>
      <c r="BS74" s="431">
        <v>2665</v>
      </c>
      <c r="BT74" s="436">
        <v>366</v>
      </c>
      <c r="BU74" s="433">
        <v>2903</v>
      </c>
      <c r="BV74" s="434">
        <v>412</v>
      </c>
      <c r="BW74" s="431">
        <v>3133</v>
      </c>
      <c r="BX74" s="435">
        <v>429</v>
      </c>
      <c r="BY74" s="431">
        <v>3366</v>
      </c>
      <c r="BZ74" s="432">
        <v>458</v>
      </c>
      <c r="CA74" s="431">
        <v>3587</v>
      </c>
      <c r="CB74" s="436">
        <v>473</v>
      </c>
      <c r="CC74" s="431">
        <v>3844</v>
      </c>
      <c r="CD74" s="436">
        <v>505</v>
      </c>
      <c r="CE74" s="431">
        <v>4121</v>
      </c>
      <c r="CF74" s="436">
        <v>526</v>
      </c>
      <c r="CG74" s="431">
        <v>4422</v>
      </c>
      <c r="CH74" s="436">
        <v>560</v>
      </c>
      <c r="CI74" s="431">
        <v>4686</v>
      </c>
      <c r="CJ74" s="436">
        <v>587</v>
      </c>
      <c r="CK74" s="431">
        <v>4969</v>
      </c>
      <c r="CL74" s="436">
        <v>617</v>
      </c>
      <c r="CM74" s="431">
        <v>5260</v>
      </c>
      <c r="CN74" s="436">
        <v>610</v>
      </c>
      <c r="CO74" s="431">
        <v>5503</v>
      </c>
      <c r="CP74" s="436">
        <v>646</v>
      </c>
      <c r="CQ74" s="431">
        <v>5807</v>
      </c>
      <c r="CR74" s="436">
        <v>685</v>
      </c>
      <c r="CS74" s="431">
        <v>6075</v>
      </c>
      <c r="CT74" s="436">
        <v>719</v>
      </c>
      <c r="CU74" s="431">
        <v>6392</v>
      </c>
      <c r="CV74" s="436">
        <v>765</v>
      </c>
      <c r="CW74" s="218">
        <v>6680</v>
      </c>
      <c r="CX74" s="447">
        <v>795</v>
      </c>
      <c r="CY74" s="218">
        <v>6954</v>
      </c>
      <c r="CZ74" s="447">
        <v>825</v>
      </c>
      <c r="DA74" s="426"/>
      <c r="DB74" s="426"/>
    </row>
    <row r="75" spans="1:108" s="438" customFormat="1" ht="17.25" customHeight="1" x14ac:dyDescent="0.2">
      <c r="A75" s="407">
        <v>72</v>
      </c>
      <c r="B75" s="316" t="s">
        <v>353</v>
      </c>
      <c r="C75" s="428"/>
      <c r="D75" s="429"/>
      <c r="E75" s="428"/>
      <c r="F75" s="429"/>
      <c r="G75" s="420"/>
      <c r="H75" s="421"/>
      <c r="I75" s="420"/>
      <c r="J75" s="421"/>
      <c r="K75" s="420"/>
      <c r="L75" s="421"/>
      <c r="M75" s="420"/>
      <c r="N75" s="421"/>
      <c r="O75" s="420"/>
      <c r="P75" s="421"/>
      <c r="Q75" s="420"/>
      <c r="R75" s="421"/>
      <c r="S75" s="420"/>
      <c r="T75" s="421"/>
      <c r="U75" s="420"/>
      <c r="V75" s="421"/>
      <c r="W75" s="420"/>
      <c r="X75" s="421"/>
      <c r="Y75" s="420"/>
      <c r="Z75" s="421"/>
      <c r="AA75" s="420"/>
      <c r="AB75" s="421"/>
      <c r="AC75" s="420"/>
      <c r="AD75" s="421"/>
      <c r="AE75" s="420"/>
      <c r="AF75" s="421"/>
      <c r="AG75" s="420"/>
      <c r="AH75" s="421"/>
      <c r="AI75" s="420"/>
      <c r="AJ75" s="421"/>
      <c r="AK75" s="420"/>
      <c r="AL75" s="421"/>
      <c r="AM75" s="420"/>
      <c r="AN75" s="421"/>
      <c r="AO75" s="420"/>
      <c r="AP75" s="421"/>
      <c r="AQ75" s="420"/>
      <c r="AR75" s="421"/>
      <c r="AS75" s="420"/>
      <c r="AT75" s="421"/>
      <c r="AU75" s="420"/>
      <c r="AV75" s="421"/>
      <c r="AW75" s="433"/>
      <c r="AX75" s="434"/>
      <c r="AY75" s="431"/>
      <c r="AZ75" s="435"/>
      <c r="BA75" s="431">
        <v>313</v>
      </c>
      <c r="BB75" s="432">
        <v>74</v>
      </c>
      <c r="BC75" s="431">
        <v>587</v>
      </c>
      <c r="BD75" s="432">
        <v>147</v>
      </c>
      <c r="BE75" s="433">
        <v>840</v>
      </c>
      <c r="BF75" s="434">
        <v>187</v>
      </c>
      <c r="BG75" s="431">
        <v>1057</v>
      </c>
      <c r="BH75" s="435">
        <v>206</v>
      </c>
      <c r="BI75" s="431">
        <v>1253</v>
      </c>
      <c r="BJ75" s="432">
        <v>284</v>
      </c>
      <c r="BK75" s="431">
        <v>1459</v>
      </c>
      <c r="BL75" s="432">
        <v>324</v>
      </c>
      <c r="BM75" s="433">
        <v>1682</v>
      </c>
      <c r="BN75" s="434">
        <v>355</v>
      </c>
      <c r="BO75" s="431">
        <v>1850</v>
      </c>
      <c r="BP75" s="435">
        <v>397</v>
      </c>
      <c r="BQ75" s="431">
        <v>2017</v>
      </c>
      <c r="BR75" s="432">
        <v>433</v>
      </c>
      <c r="BS75" s="431">
        <v>2203</v>
      </c>
      <c r="BT75" s="436">
        <v>467</v>
      </c>
      <c r="BU75" s="433">
        <v>2388</v>
      </c>
      <c r="BV75" s="434">
        <v>496</v>
      </c>
      <c r="BW75" s="431">
        <v>2584</v>
      </c>
      <c r="BX75" s="435">
        <v>534</v>
      </c>
      <c r="BY75" s="431">
        <v>2743</v>
      </c>
      <c r="BZ75" s="432">
        <v>565</v>
      </c>
      <c r="CA75" s="431">
        <v>2941</v>
      </c>
      <c r="CB75" s="436">
        <v>594</v>
      </c>
      <c r="CC75" s="431">
        <v>3177</v>
      </c>
      <c r="CD75" s="436">
        <v>630</v>
      </c>
      <c r="CE75" s="431">
        <v>3336</v>
      </c>
      <c r="CF75" s="436">
        <v>668</v>
      </c>
      <c r="CG75" s="431">
        <v>3543</v>
      </c>
      <c r="CH75" s="436">
        <v>719</v>
      </c>
      <c r="CI75" s="431">
        <v>3724</v>
      </c>
      <c r="CJ75" s="436">
        <v>760</v>
      </c>
      <c r="CK75" s="431">
        <v>3935</v>
      </c>
      <c r="CL75" s="436">
        <v>807</v>
      </c>
      <c r="CM75" s="431">
        <v>4146</v>
      </c>
      <c r="CN75" s="436">
        <v>821</v>
      </c>
      <c r="CO75" s="431">
        <v>4340</v>
      </c>
      <c r="CP75" s="436">
        <v>872</v>
      </c>
      <c r="CQ75" s="431">
        <v>4571</v>
      </c>
      <c r="CR75" s="436">
        <v>926</v>
      </c>
      <c r="CS75" s="431">
        <v>4817</v>
      </c>
      <c r="CT75" s="436">
        <v>960</v>
      </c>
      <c r="CU75" s="431">
        <v>5044</v>
      </c>
      <c r="CV75" s="436">
        <v>1017</v>
      </c>
      <c r="CW75" s="218">
        <v>5283</v>
      </c>
      <c r="CX75" s="447">
        <v>1055</v>
      </c>
      <c r="CY75" s="218">
        <v>5532</v>
      </c>
      <c r="CZ75" s="447">
        <v>1083</v>
      </c>
      <c r="DA75" s="426"/>
      <c r="DB75" s="426"/>
    </row>
    <row r="76" spans="1:108" s="438" customFormat="1" ht="17.25" customHeight="1" x14ac:dyDescent="0.2">
      <c r="A76" s="407">
        <v>73</v>
      </c>
      <c r="B76" s="316" t="s">
        <v>354</v>
      </c>
      <c r="C76" s="428"/>
      <c r="D76" s="429"/>
      <c r="E76" s="428"/>
      <c r="F76" s="429"/>
      <c r="G76" s="420"/>
      <c r="H76" s="421"/>
      <c r="I76" s="420"/>
      <c r="J76" s="421"/>
      <c r="K76" s="420"/>
      <c r="L76" s="421"/>
      <c r="M76" s="420"/>
      <c r="N76" s="421"/>
      <c r="O76" s="420"/>
      <c r="P76" s="421"/>
      <c r="Q76" s="420"/>
      <c r="R76" s="421"/>
      <c r="S76" s="420"/>
      <c r="T76" s="421"/>
      <c r="U76" s="420"/>
      <c r="V76" s="421"/>
      <c r="W76" s="420"/>
      <c r="X76" s="421"/>
      <c r="Y76" s="420"/>
      <c r="Z76" s="421"/>
      <c r="AA76" s="420"/>
      <c r="AB76" s="421"/>
      <c r="AC76" s="420"/>
      <c r="AD76" s="421"/>
      <c r="AE76" s="420"/>
      <c r="AF76" s="421"/>
      <c r="AG76" s="420"/>
      <c r="AH76" s="421"/>
      <c r="AI76" s="420"/>
      <c r="AJ76" s="421"/>
      <c r="AK76" s="420"/>
      <c r="AL76" s="421"/>
      <c r="AM76" s="420"/>
      <c r="AN76" s="421"/>
      <c r="AO76" s="420"/>
      <c r="AP76" s="421"/>
      <c r="AQ76" s="420"/>
      <c r="AR76" s="421"/>
      <c r="AS76" s="420"/>
      <c r="AT76" s="421"/>
      <c r="AU76" s="420"/>
      <c r="AV76" s="421"/>
      <c r="AW76" s="433"/>
      <c r="AX76" s="434"/>
      <c r="AY76" s="431"/>
      <c r="AZ76" s="435"/>
      <c r="BA76" s="431">
        <v>26</v>
      </c>
      <c r="BB76" s="432">
        <v>6</v>
      </c>
      <c r="BC76" s="431">
        <v>42</v>
      </c>
      <c r="BD76" s="432">
        <v>7</v>
      </c>
      <c r="BE76" s="433">
        <v>53</v>
      </c>
      <c r="BF76" s="434">
        <v>8</v>
      </c>
      <c r="BG76" s="431">
        <v>68</v>
      </c>
      <c r="BH76" s="435">
        <v>9</v>
      </c>
      <c r="BI76" s="431">
        <v>81</v>
      </c>
      <c r="BJ76" s="432">
        <v>14</v>
      </c>
      <c r="BK76" s="431">
        <v>99</v>
      </c>
      <c r="BL76" s="432">
        <v>17</v>
      </c>
      <c r="BM76" s="433">
        <v>133</v>
      </c>
      <c r="BN76" s="434">
        <v>20</v>
      </c>
      <c r="BO76" s="431">
        <v>165</v>
      </c>
      <c r="BP76" s="435">
        <v>22</v>
      </c>
      <c r="BQ76" s="431">
        <v>201</v>
      </c>
      <c r="BR76" s="432">
        <v>26</v>
      </c>
      <c r="BS76" s="431">
        <v>225</v>
      </c>
      <c r="BT76" s="436">
        <v>28</v>
      </c>
      <c r="BU76" s="433">
        <v>240</v>
      </c>
      <c r="BV76" s="434">
        <v>31</v>
      </c>
      <c r="BW76" s="431">
        <v>255</v>
      </c>
      <c r="BX76" s="435">
        <v>33</v>
      </c>
      <c r="BY76" s="431">
        <v>266</v>
      </c>
      <c r="BZ76" s="432">
        <v>38</v>
      </c>
      <c r="CA76" s="431">
        <v>284</v>
      </c>
      <c r="CB76" s="436">
        <v>41</v>
      </c>
      <c r="CC76" s="431">
        <v>304</v>
      </c>
      <c r="CD76" s="436">
        <v>43</v>
      </c>
      <c r="CE76" s="431">
        <v>318</v>
      </c>
      <c r="CF76" s="436">
        <v>45</v>
      </c>
      <c r="CG76" s="431">
        <v>336</v>
      </c>
      <c r="CH76" s="436">
        <v>47</v>
      </c>
      <c r="CI76" s="431">
        <v>352</v>
      </c>
      <c r="CJ76" s="436">
        <v>52</v>
      </c>
      <c r="CK76" s="431">
        <v>363</v>
      </c>
      <c r="CL76" s="436">
        <v>53</v>
      </c>
      <c r="CM76" s="431">
        <v>387</v>
      </c>
      <c r="CN76" s="436">
        <v>51</v>
      </c>
      <c r="CO76" s="431">
        <v>398</v>
      </c>
      <c r="CP76" s="436">
        <v>54</v>
      </c>
      <c r="CQ76" s="431">
        <v>415</v>
      </c>
      <c r="CR76" s="436">
        <v>56</v>
      </c>
      <c r="CS76" s="431">
        <v>435</v>
      </c>
      <c r="CT76" s="436">
        <v>62</v>
      </c>
      <c r="CU76" s="431">
        <v>455</v>
      </c>
      <c r="CV76" s="436">
        <v>67</v>
      </c>
      <c r="CW76" s="218">
        <v>478</v>
      </c>
      <c r="CX76" s="447">
        <v>69</v>
      </c>
      <c r="CY76" s="218">
        <v>508</v>
      </c>
      <c r="CZ76" s="447">
        <v>74</v>
      </c>
      <c r="DA76" s="426"/>
      <c r="DB76" s="426"/>
    </row>
    <row r="77" spans="1:108" s="438" customFormat="1" ht="18" customHeight="1" x14ac:dyDescent="0.2">
      <c r="A77" s="407">
        <v>74</v>
      </c>
      <c r="B77" s="316" t="s">
        <v>355</v>
      </c>
      <c r="C77" s="428"/>
      <c r="D77" s="429"/>
      <c r="E77" s="428"/>
      <c r="F77" s="429"/>
      <c r="G77" s="420"/>
      <c r="H77" s="421"/>
      <c r="I77" s="420"/>
      <c r="J77" s="421"/>
      <c r="K77" s="420"/>
      <c r="L77" s="421"/>
      <c r="M77" s="420"/>
      <c r="N77" s="421"/>
      <c r="O77" s="420"/>
      <c r="P77" s="421"/>
      <c r="Q77" s="420"/>
      <c r="R77" s="421"/>
      <c r="S77" s="420"/>
      <c r="T77" s="421"/>
      <c r="U77" s="420"/>
      <c r="V77" s="421"/>
      <c r="W77" s="420"/>
      <c r="X77" s="421"/>
      <c r="Y77" s="420"/>
      <c r="Z77" s="421"/>
      <c r="AA77" s="420"/>
      <c r="AB77" s="421"/>
      <c r="AC77" s="420"/>
      <c r="AD77" s="421"/>
      <c r="AE77" s="420"/>
      <c r="AF77" s="421"/>
      <c r="AG77" s="420"/>
      <c r="AH77" s="421"/>
      <c r="AI77" s="420"/>
      <c r="AJ77" s="421"/>
      <c r="AK77" s="420"/>
      <c r="AL77" s="421"/>
      <c r="AM77" s="420"/>
      <c r="AN77" s="421"/>
      <c r="AO77" s="420"/>
      <c r="AP77" s="421"/>
      <c r="AQ77" s="420"/>
      <c r="AR77" s="421"/>
      <c r="AS77" s="420"/>
      <c r="AT77" s="421"/>
      <c r="AU77" s="420"/>
      <c r="AV77" s="421"/>
      <c r="AW77" s="433"/>
      <c r="AX77" s="434"/>
      <c r="AY77" s="431"/>
      <c r="AZ77" s="435"/>
      <c r="BA77" s="431">
        <v>500</v>
      </c>
      <c r="BB77" s="432">
        <v>34</v>
      </c>
      <c r="BC77" s="431">
        <v>802</v>
      </c>
      <c r="BD77" s="432">
        <v>65</v>
      </c>
      <c r="BE77" s="433">
        <v>1108</v>
      </c>
      <c r="BF77" s="434">
        <v>98</v>
      </c>
      <c r="BG77" s="431">
        <v>1419</v>
      </c>
      <c r="BH77" s="435">
        <v>126</v>
      </c>
      <c r="BI77" s="431">
        <v>1706</v>
      </c>
      <c r="BJ77" s="432">
        <v>172</v>
      </c>
      <c r="BK77" s="431">
        <v>2042</v>
      </c>
      <c r="BL77" s="432">
        <v>205</v>
      </c>
      <c r="BM77" s="433">
        <v>2261</v>
      </c>
      <c r="BN77" s="434">
        <v>231</v>
      </c>
      <c r="BO77" s="431">
        <v>2564</v>
      </c>
      <c r="BP77" s="435">
        <v>258</v>
      </c>
      <c r="BQ77" s="431">
        <v>2839</v>
      </c>
      <c r="BR77" s="432">
        <v>293</v>
      </c>
      <c r="BS77" s="431">
        <v>3091</v>
      </c>
      <c r="BT77" s="436">
        <v>335</v>
      </c>
      <c r="BU77" s="433">
        <v>3282</v>
      </c>
      <c r="BV77" s="434">
        <v>370</v>
      </c>
      <c r="BW77" s="431">
        <v>3531</v>
      </c>
      <c r="BX77" s="435">
        <v>401</v>
      </c>
      <c r="BY77" s="431">
        <v>3742</v>
      </c>
      <c r="BZ77" s="432">
        <v>441</v>
      </c>
      <c r="CA77" s="431">
        <v>3917</v>
      </c>
      <c r="CB77" s="436">
        <v>474</v>
      </c>
      <c r="CC77" s="431">
        <v>4197</v>
      </c>
      <c r="CD77" s="436">
        <v>518</v>
      </c>
      <c r="CE77" s="431">
        <v>4448</v>
      </c>
      <c r="CF77" s="436">
        <v>560</v>
      </c>
      <c r="CG77" s="431">
        <v>4713</v>
      </c>
      <c r="CH77" s="436">
        <v>617</v>
      </c>
      <c r="CI77" s="431">
        <v>4997</v>
      </c>
      <c r="CJ77" s="436">
        <v>663</v>
      </c>
      <c r="CK77" s="431">
        <v>5283</v>
      </c>
      <c r="CL77" s="436">
        <v>701</v>
      </c>
      <c r="CM77" s="431">
        <v>5569</v>
      </c>
      <c r="CN77" s="436">
        <v>727</v>
      </c>
      <c r="CO77" s="431">
        <v>5868</v>
      </c>
      <c r="CP77" s="436">
        <v>767</v>
      </c>
      <c r="CQ77" s="431">
        <v>6141</v>
      </c>
      <c r="CR77" s="436">
        <v>821</v>
      </c>
      <c r="CS77" s="431">
        <v>6398</v>
      </c>
      <c r="CT77" s="436">
        <v>874</v>
      </c>
      <c r="CU77" s="431">
        <v>6746</v>
      </c>
      <c r="CV77" s="436">
        <v>925</v>
      </c>
      <c r="CW77" s="218">
        <v>7079</v>
      </c>
      <c r="CX77" s="447">
        <v>967</v>
      </c>
      <c r="CY77" s="218">
        <v>7383</v>
      </c>
      <c r="CZ77" s="447">
        <v>1009</v>
      </c>
      <c r="DA77" s="426"/>
      <c r="DB77" s="426"/>
    </row>
    <row r="78" spans="1:108" s="438" customFormat="1" ht="17.25" customHeight="1" x14ac:dyDescent="0.2">
      <c r="A78" s="407">
        <v>75</v>
      </c>
      <c r="B78" s="316" t="s">
        <v>356</v>
      </c>
      <c r="C78" s="428"/>
      <c r="D78" s="429"/>
      <c r="E78" s="428"/>
      <c r="F78" s="429"/>
      <c r="G78" s="420"/>
      <c r="H78" s="421"/>
      <c r="I78" s="420"/>
      <c r="J78" s="421"/>
      <c r="K78" s="420"/>
      <c r="L78" s="421"/>
      <c r="M78" s="420"/>
      <c r="N78" s="421"/>
      <c r="O78" s="420"/>
      <c r="P78" s="421"/>
      <c r="Q78" s="420"/>
      <c r="R78" s="421"/>
      <c r="S78" s="420"/>
      <c r="T78" s="421"/>
      <c r="U78" s="420"/>
      <c r="V78" s="421"/>
      <c r="W78" s="420"/>
      <c r="X78" s="421"/>
      <c r="Y78" s="420"/>
      <c r="Z78" s="421"/>
      <c r="AA78" s="420"/>
      <c r="AB78" s="421"/>
      <c r="AC78" s="420"/>
      <c r="AD78" s="421"/>
      <c r="AE78" s="420"/>
      <c r="AF78" s="421"/>
      <c r="AG78" s="420"/>
      <c r="AH78" s="421"/>
      <c r="AI78" s="420"/>
      <c r="AJ78" s="421"/>
      <c r="AK78" s="420"/>
      <c r="AL78" s="421"/>
      <c r="AM78" s="420"/>
      <c r="AN78" s="421"/>
      <c r="AO78" s="420"/>
      <c r="AP78" s="421"/>
      <c r="AQ78" s="420"/>
      <c r="AR78" s="421"/>
      <c r="AS78" s="420"/>
      <c r="AT78" s="421"/>
      <c r="AU78" s="420"/>
      <c r="AV78" s="421"/>
      <c r="AW78" s="433"/>
      <c r="AX78" s="434"/>
      <c r="AY78" s="431"/>
      <c r="AZ78" s="435"/>
      <c r="BA78" s="431">
        <v>3778</v>
      </c>
      <c r="BB78" s="432">
        <v>3331</v>
      </c>
      <c r="BC78" s="431">
        <v>6526</v>
      </c>
      <c r="BD78" s="432">
        <v>4377</v>
      </c>
      <c r="BE78" s="433">
        <v>7699</v>
      </c>
      <c r="BF78" s="434">
        <v>5098</v>
      </c>
      <c r="BG78" s="431">
        <v>8735</v>
      </c>
      <c r="BH78" s="435">
        <v>5993</v>
      </c>
      <c r="BI78" s="431">
        <v>9529</v>
      </c>
      <c r="BJ78" s="432">
        <v>7380</v>
      </c>
      <c r="BK78" s="431">
        <v>10223</v>
      </c>
      <c r="BL78" s="432">
        <v>8089</v>
      </c>
      <c r="BM78" s="433">
        <v>10965</v>
      </c>
      <c r="BN78" s="434">
        <v>8669</v>
      </c>
      <c r="BO78" s="431">
        <v>11635</v>
      </c>
      <c r="BP78" s="435">
        <v>9333</v>
      </c>
      <c r="BQ78" s="431">
        <v>12258</v>
      </c>
      <c r="BR78" s="432">
        <v>10046</v>
      </c>
      <c r="BS78" s="431">
        <v>12850</v>
      </c>
      <c r="BT78" s="436">
        <v>10639</v>
      </c>
      <c r="BU78" s="433">
        <v>13447</v>
      </c>
      <c r="BV78" s="434">
        <v>11306</v>
      </c>
      <c r="BW78" s="431">
        <v>14212</v>
      </c>
      <c r="BX78" s="435">
        <v>12062</v>
      </c>
      <c r="BY78" s="431">
        <v>14903</v>
      </c>
      <c r="BZ78" s="432">
        <v>12922</v>
      </c>
      <c r="CA78" s="431">
        <v>15339</v>
      </c>
      <c r="CB78" s="436">
        <v>13708</v>
      </c>
      <c r="CC78" s="431">
        <v>15845</v>
      </c>
      <c r="CD78" s="436">
        <v>14414</v>
      </c>
      <c r="CE78" s="431">
        <v>16422</v>
      </c>
      <c r="CF78" s="436">
        <v>15209</v>
      </c>
      <c r="CG78" s="431">
        <v>17039</v>
      </c>
      <c r="CH78" s="436">
        <v>15979</v>
      </c>
      <c r="CI78" s="431">
        <v>17517</v>
      </c>
      <c r="CJ78" s="436">
        <v>16674</v>
      </c>
      <c r="CK78" s="431">
        <v>17944</v>
      </c>
      <c r="CL78" s="436">
        <v>17337</v>
      </c>
      <c r="CM78" s="431">
        <v>18465</v>
      </c>
      <c r="CN78" s="436">
        <v>17764</v>
      </c>
      <c r="CO78" s="431">
        <v>19021</v>
      </c>
      <c r="CP78" s="436">
        <v>18498</v>
      </c>
      <c r="CQ78" s="431">
        <v>19599</v>
      </c>
      <c r="CR78" s="436">
        <v>19257</v>
      </c>
      <c r="CS78" s="431">
        <v>20115</v>
      </c>
      <c r="CT78" s="436">
        <v>19875</v>
      </c>
      <c r="CU78" s="431">
        <v>20746</v>
      </c>
      <c r="CV78" s="436">
        <v>20607</v>
      </c>
      <c r="CW78" s="218">
        <v>21469</v>
      </c>
      <c r="CX78" s="447">
        <v>21346</v>
      </c>
      <c r="CY78" s="218">
        <v>22095</v>
      </c>
      <c r="CZ78" s="447">
        <v>21971</v>
      </c>
      <c r="DA78" s="426"/>
      <c r="DB78" s="426"/>
    </row>
    <row r="79" spans="1:108" s="438" customFormat="1" ht="17.25" customHeight="1" x14ac:dyDescent="0.2">
      <c r="A79" s="407">
        <v>76</v>
      </c>
      <c r="B79" s="316" t="s">
        <v>357</v>
      </c>
      <c r="C79" s="428"/>
      <c r="D79" s="429"/>
      <c r="E79" s="428"/>
      <c r="F79" s="429"/>
      <c r="G79" s="420"/>
      <c r="H79" s="421"/>
      <c r="I79" s="420"/>
      <c r="J79" s="421"/>
      <c r="K79" s="420"/>
      <c r="L79" s="421"/>
      <c r="M79" s="420"/>
      <c r="N79" s="421"/>
      <c r="O79" s="420"/>
      <c r="P79" s="421"/>
      <c r="Q79" s="420"/>
      <c r="R79" s="421"/>
      <c r="S79" s="420"/>
      <c r="T79" s="421"/>
      <c r="U79" s="420"/>
      <c r="V79" s="421"/>
      <c r="W79" s="420"/>
      <c r="X79" s="421"/>
      <c r="Y79" s="420"/>
      <c r="Z79" s="421"/>
      <c r="AA79" s="420"/>
      <c r="AB79" s="421"/>
      <c r="AC79" s="420"/>
      <c r="AD79" s="421"/>
      <c r="AE79" s="420"/>
      <c r="AF79" s="421"/>
      <c r="AG79" s="420"/>
      <c r="AH79" s="421"/>
      <c r="AI79" s="420"/>
      <c r="AJ79" s="421"/>
      <c r="AK79" s="420"/>
      <c r="AL79" s="421"/>
      <c r="AM79" s="420"/>
      <c r="AN79" s="421"/>
      <c r="AO79" s="420"/>
      <c r="AP79" s="421"/>
      <c r="AQ79" s="420"/>
      <c r="AR79" s="421"/>
      <c r="AS79" s="420"/>
      <c r="AT79" s="421"/>
      <c r="AU79" s="420"/>
      <c r="AV79" s="421"/>
      <c r="AW79" s="433"/>
      <c r="AX79" s="434"/>
      <c r="AY79" s="431"/>
      <c r="AZ79" s="435"/>
      <c r="BA79" s="431">
        <v>40750</v>
      </c>
      <c r="BB79" s="432">
        <v>6960</v>
      </c>
      <c r="BC79" s="431">
        <v>81276</v>
      </c>
      <c r="BD79" s="432">
        <v>12642</v>
      </c>
      <c r="BE79" s="433">
        <v>117785</v>
      </c>
      <c r="BF79" s="434">
        <v>16467</v>
      </c>
      <c r="BG79" s="431">
        <v>147073</v>
      </c>
      <c r="BH79" s="435">
        <v>21258</v>
      </c>
      <c r="BI79" s="431">
        <v>169914</v>
      </c>
      <c r="BJ79" s="432">
        <v>27035</v>
      </c>
      <c r="BK79" s="431">
        <v>189530</v>
      </c>
      <c r="BL79" s="432">
        <v>30393</v>
      </c>
      <c r="BM79" s="433">
        <v>212807</v>
      </c>
      <c r="BN79" s="434">
        <v>33985</v>
      </c>
      <c r="BO79" s="431">
        <v>232778</v>
      </c>
      <c r="BP79" s="435">
        <v>37555</v>
      </c>
      <c r="BQ79" s="431">
        <v>253006</v>
      </c>
      <c r="BR79" s="432">
        <v>40998</v>
      </c>
      <c r="BS79" s="431">
        <v>272906</v>
      </c>
      <c r="BT79" s="436">
        <v>44125</v>
      </c>
      <c r="BU79" s="433">
        <v>293760</v>
      </c>
      <c r="BV79" s="434">
        <v>47482</v>
      </c>
      <c r="BW79" s="431">
        <v>315073</v>
      </c>
      <c r="BX79" s="435">
        <v>50998</v>
      </c>
      <c r="BY79" s="431">
        <v>335292</v>
      </c>
      <c r="BZ79" s="432">
        <v>54511</v>
      </c>
      <c r="CA79" s="431">
        <v>349533</v>
      </c>
      <c r="CB79" s="436">
        <v>57310</v>
      </c>
      <c r="CC79" s="431">
        <v>371901</v>
      </c>
      <c r="CD79" s="436">
        <v>60347</v>
      </c>
      <c r="CE79" s="431">
        <v>389961</v>
      </c>
      <c r="CF79" s="436">
        <v>63210</v>
      </c>
      <c r="CG79" s="431">
        <v>409597</v>
      </c>
      <c r="CH79" s="436">
        <v>66070</v>
      </c>
      <c r="CI79" s="431">
        <v>426959</v>
      </c>
      <c r="CJ79" s="436">
        <v>68737</v>
      </c>
      <c r="CK79" s="431">
        <v>447628</v>
      </c>
      <c r="CL79" s="436">
        <v>71791</v>
      </c>
      <c r="CM79" s="431">
        <v>467086</v>
      </c>
      <c r="CN79" s="436">
        <v>74651</v>
      </c>
      <c r="CO79" s="431">
        <v>485723</v>
      </c>
      <c r="CP79" s="436">
        <v>77837</v>
      </c>
      <c r="CQ79" s="431">
        <v>503570</v>
      </c>
      <c r="CR79" s="436">
        <v>80711</v>
      </c>
      <c r="CS79" s="431">
        <v>523337</v>
      </c>
      <c r="CT79" s="436">
        <v>83862</v>
      </c>
      <c r="CU79" s="431">
        <v>542116</v>
      </c>
      <c r="CV79" s="436">
        <v>86865</v>
      </c>
      <c r="CW79" s="218">
        <v>560481</v>
      </c>
      <c r="CX79" s="447">
        <v>90145</v>
      </c>
      <c r="CY79" s="218">
        <v>574688</v>
      </c>
      <c r="CZ79" s="447">
        <v>92191</v>
      </c>
      <c r="DA79" s="426"/>
      <c r="DB79" s="426"/>
    </row>
    <row r="80" spans="1:108" s="438" customFormat="1" ht="17.25" customHeight="1" x14ac:dyDescent="0.2">
      <c r="A80" s="407">
        <v>77</v>
      </c>
      <c r="B80" s="316" t="s">
        <v>358</v>
      </c>
      <c r="C80" s="428"/>
      <c r="D80" s="429"/>
      <c r="E80" s="428"/>
      <c r="F80" s="429"/>
      <c r="G80" s="420"/>
      <c r="H80" s="421"/>
      <c r="I80" s="420"/>
      <c r="J80" s="421"/>
      <c r="K80" s="420"/>
      <c r="L80" s="421"/>
      <c r="M80" s="420"/>
      <c r="N80" s="421"/>
      <c r="O80" s="420"/>
      <c r="P80" s="421"/>
      <c r="Q80" s="420"/>
      <c r="R80" s="421"/>
      <c r="S80" s="420"/>
      <c r="T80" s="421"/>
      <c r="U80" s="420"/>
      <c r="V80" s="421"/>
      <c r="W80" s="420"/>
      <c r="X80" s="421"/>
      <c r="Y80" s="420"/>
      <c r="Z80" s="421"/>
      <c r="AA80" s="420"/>
      <c r="AB80" s="421"/>
      <c r="AC80" s="420"/>
      <c r="AD80" s="421"/>
      <c r="AE80" s="420"/>
      <c r="AF80" s="421"/>
      <c r="AG80" s="420"/>
      <c r="AH80" s="421"/>
      <c r="AI80" s="420"/>
      <c r="AJ80" s="421"/>
      <c r="AK80" s="420"/>
      <c r="AL80" s="421"/>
      <c r="AM80" s="420"/>
      <c r="AN80" s="421"/>
      <c r="AO80" s="420"/>
      <c r="AP80" s="421"/>
      <c r="AQ80" s="420"/>
      <c r="AR80" s="421"/>
      <c r="AS80" s="420"/>
      <c r="AT80" s="421"/>
      <c r="AU80" s="420"/>
      <c r="AV80" s="421"/>
      <c r="AW80" s="433"/>
      <c r="AX80" s="434"/>
      <c r="AY80" s="431"/>
      <c r="AZ80" s="435"/>
      <c r="BA80" s="431">
        <v>0</v>
      </c>
      <c r="BB80" s="432">
        <v>4</v>
      </c>
      <c r="BC80" s="431">
        <v>0</v>
      </c>
      <c r="BD80" s="432">
        <v>8</v>
      </c>
      <c r="BE80" s="433">
        <v>23</v>
      </c>
      <c r="BF80" s="434">
        <v>9</v>
      </c>
      <c r="BG80" s="431">
        <v>37</v>
      </c>
      <c r="BH80" s="435">
        <v>12</v>
      </c>
      <c r="BI80" s="431">
        <v>52</v>
      </c>
      <c r="BJ80" s="432">
        <v>18</v>
      </c>
      <c r="BK80" s="431">
        <v>70</v>
      </c>
      <c r="BL80" s="432">
        <v>23</v>
      </c>
      <c r="BM80" s="433">
        <v>94</v>
      </c>
      <c r="BN80" s="434">
        <v>29</v>
      </c>
      <c r="BO80" s="431">
        <v>106</v>
      </c>
      <c r="BP80" s="435">
        <v>40</v>
      </c>
      <c r="BQ80" s="431">
        <v>128</v>
      </c>
      <c r="BR80" s="432">
        <v>46</v>
      </c>
      <c r="BS80" s="431">
        <v>152</v>
      </c>
      <c r="BT80" s="436">
        <v>55</v>
      </c>
      <c r="BU80" s="433">
        <v>174</v>
      </c>
      <c r="BV80" s="434">
        <v>63</v>
      </c>
      <c r="BW80" s="431">
        <v>207</v>
      </c>
      <c r="BX80" s="435">
        <v>72</v>
      </c>
      <c r="BY80" s="431">
        <v>243</v>
      </c>
      <c r="BZ80" s="432">
        <v>84</v>
      </c>
      <c r="CA80" s="431">
        <v>276</v>
      </c>
      <c r="CB80" s="436">
        <v>99</v>
      </c>
      <c r="CC80" s="431">
        <v>316</v>
      </c>
      <c r="CD80" s="436">
        <v>107</v>
      </c>
      <c r="CE80" s="431">
        <v>356</v>
      </c>
      <c r="CF80" s="436">
        <v>117</v>
      </c>
      <c r="CG80" s="431">
        <v>410</v>
      </c>
      <c r="CH80" s="436">
        <v>124</v>
      </c>
      <c r="CI80" s="431">
        <v>463</v>
      </c>
      <c r="CJ80" s="436">
        <v>137</v>
      </c>
      <c r="CK80" s="431">
        <v>506</v>
      </c>
      <c r="CL80" s="436">
        <v>148</v>
      </c>
      <c r="CM80" s="431">
        <v>545</v>
      </c>
      <c r="CN80" s="436">
        <v>147</v>
      </c>
      <c r="CO80" s="431">
        <v>581</v>
      </c>
      <c r="CP80" s="436">
        <v>152</v>
      </c>
      <c r="CQ80" s="431">
        <v>624</v>
      </c>
      <c r="CR80" s="436">
        <v>160</v>
      </c>
      <c r="CS80" s="431">
        <v>661</v>
      </c>
      <c r="CT80" s="436">
        <v>169</v>
      </c>
      <c r="CU80" s="431">
        <v>697</v>
      </c>
      <c r="CV80" s="436">
        <v>176</v>
      </c>
      <c r="CW80" s="218">
        <v>730</v>
      </c>
      <c r="CX80" s="447">
        <v>186</v>
      </c>
      <c r="CY80" s="218">
        <v>765</v>
      </c>
      <c r="CZ80" s="447">
        <v>197</v>
      </c>
      <c r="DA80" s="426"/>
      <c r="DB80" s="426"/>
    </row>
    <row r="81" spans="1:106" s="438" customFormat="1" ht="17.25" customHeight="1" x14ac:dyDescent="0.2">
      <c r="A81" s="407">
        <v>78</v>
      </c>
      <c r="B81" s="316" t="s">
        <v>359</v>
      </c>
      <c r="C81" s="428"/>
      <c r="D81" s="429"/>
      <c r="E81" s="428"/>
      <c r="F81" s="429"/>
      <c r="G81" s="420"/>
      <c r="H81" s="421"/>
      <c r="I81" s="420"/>
      <c r="J81" s="421"/>
      <c r="K81" s="420"/>
      <c r="L81" s="421"/>
      <c r="M81" s="420"/>
      <c r="N81" s="421"/>
      <c r="O81" s="420"/>
      <c r="P81" s="421"/>
      <c r="Q81" s="420"/>
      <c r="R81" s="421"/>
      <c r="S81" s="420"/>
      <c r="T81" s="421"/>
      <c r="U81" s="420"/>
      <c r="V81" s="421"/>
      <c r="W81" s="420"/>
      <c r="X81" s="421"/>
      <c r="Y81" s="420"/>
      <c r="Z81" s="421"/>
      <c r="AA81" s="420"/>
      <c r="AB81" s="421"/>
      <c r="AC81" s="420"/>
      <c r="AD81" s="421"/>
      <c r="AE81" s="420"/>
      <c r="AF81" s="421"/>
      <c r="AG81" s="420"/>
      <c r="AH81" s="421"/>
      <c r="AI81" s="420"/>
      <c r="AJ81" s="421"/>
      <c r="AK81" s="420"/>
      <c r="AL81" s="421"/>
      <c r="AM81" s="420"/>
      <c r="AN81" s="421"/>
      <c r="AO81" s="420"/>
      <c r="AP81" s="421"/>
      <c r="AQ81" s="420"/>
      <c r="AR81" s="421"/>
      <c r="AS81" s="420"/>
      <c r="AT81" s="421"/>
      <c r="AU81" s="420"/>
      <c r="AV81" s="421"/>
      <c r="AW81" s="433"/>
      <c r="AX81" s="434"/>
      <c r="AY81" s="431"/>
      <c r="AZ81" s="435"/>
      <c r="BA81" s="431">
        <v>1955</v>
      </c>
      <c r="BB81" s="432">
        <v>528</v>
      </c>
      <c r="BC81" s="431">
        <v>3365</v>
      </c>
      <c r="BD81" s="432">
        <v>795</v>
      </c>
      <c r="BE81" s="433">
        <v>4017</v>
      </c>
      <c r="BF81" s="434">
        <v>954</v>
      </c>
      <c r="BG81" s="431">
        <v>4528</v>
      </c>
      <c r="BH81" s="435">
        <v>1098</v>
      </c>
      <c r="BI81" s="431">
        <v>4943</v>
      </c>
      <c r="BJ81" s="432">
        <v>1297</v>
      </c>
      <c r="BK81" s="431">
        <v>5290</v>
      </c>
      <c r="BL81" s="432">
        <v>1398</v>
      </c>
      <c r="BM81" s="433">
        <v>5676</v>
      </c>
      <c r="BN81" s="434">
        <v>1504</v>
      </c>
      <c r="BO81" s="431">
        <v>5959</v>
      </c>
      <c r="BP81" s="435">
        <v>1602</v>
      </c>
      <c r="BQ81" s="431">
        <v>6329</v>
      </c>
      <c r="BR81" s="432">
        <v>1694</v>
      </c>
      <c r="BS81" s="431">
        <v>6668</v>
      </c>
      <c r="BT81" s="436">
        <v>1793</v>
      </c>
      <c r="BU81" s="433">
        <v>6988</v>
      </c>
      <c r="BV81" s="434">
        <v>1903</v>
      </c>
      <c r="BW81" s="431">
        <v>7315</v>
      </c>
      <c r="BX81" s="435">
        <v>2003</v>
      </c>
      <c r="BY81" s="431">
        <v>7743</v>
      </c>
      <c r="BZ81" s="432">
        <v>2133</v>
      </c>
      <c r="CA81" s="431">
        <v>8010</v>
      </c>
      <c r="CB81" s="436">
        <v>2243</v>
      </c>
      <c r="CC81" s="431">
        <v>8387</v>
      </c>
      <c r="CD81" s="436">
        <v>2346</v>
      </c>
      <c r="CE81" s="431">
        <v>8671</v>
      </c>
      <c r="CF81" s="436">
        <v>2441</v>
      </c>
      <c r="CG81" s="431">
        <v>9051</v>
      </c>
      <c r="CH81" s="436">
        <v>2528</v>
      </c>
      <c r="CI81" s="431">
        <v>9353</v>
      </c>
      <c r="CJ81" s="436">
        <v>2646</v>
      </c>
      <c r="CK81" s="431">
        <v>9699</v>
      </c>
      <c r="CL81" s="436">
        <v>2764</v>
      </c>
      <c r="CM81" s="431">
        <v>10022</v>
      </c>
      <c r="CN81" s="436">
        <v>2853</v>
      </c>
      <c r="CO81" s="431">
        <v>10284</v>
      </c>
      <c r="CP81" s="436">
        <v>2964</v>
      </c>
      <c r="CQ81" s="431">
        <v>10621</v>
      </c>
      <c r="CR81" s="436">
        <v>3051</v>
      </c>
      <c r="CS81" s="431">
        <v>10995</v>
      </c>
      <c r="CT81" s="436">
        <v>3160</v>
      </c>
      <c r="CU81" s="431">
        <v>11393</v>
      </c>
      <c r="CV81" s="436">
        <v>3256</v>
      </c>
      <c r="CW81" s="218">
        <v>11803</v>
      </c>
      <c r="CX81" s="447">
        <v>3356</v>
      </c>
      <c r="CY81" s="218">
        <v>12256</v>
      </c>
      <c r="CZ81" s="447">
        <v>3464</v>
      </c>
      <c r="DA81" s="426"/>
      <c r="DB81" s="426"/>
    </row>
    <row r="82" spans="1:106" s="438" customFormat="1" ht="16.5" customHeight="1" x14ac:dyDescent="0.2">
      <c r="A82" s="407">
        <v>79</v>
      </c>
      <c r="B82" s="316" t="s">
        <v>360</v>
      </c>
      <c r="C82" s="428"/>
      <c r="D82" s="429"/>
      <c r="E82" s="428"/>
      <c r="F82" s="429"/>
      <c r="G82" s="420"/>
      <c r="H82" s="421"/>
      <c r="I82" s="420"/>
      <c r="J82" s="421"/>
      <c r="K82" s="420"/>
      <c r="L82" s="421"/>
      <c r="M82" s="420"/>
      <c r="N82" s="421"/>
      <c r="O82" s="420"/>
      <c r="P82" s="421"/>
      <c r="Q82" s="420"/>
      <c r="R82" s="421"/>
      <c r="S82" s="420"/>
      <c r="T82" s="421"/>
      <c r="U82" s="420"/>
      <c r="V82" s="421"/>
      <c r="W82" s="420"/>
      <c r="X82" s="421"/>
      <c r="Y82" s="420"/>
      <c r="Z82" s="421"/>
      <c r="AA82" s="420"/>
      <c r="AB82" s="421"/>
      <c r="AC82" s="420"/>
      <c r="AD82" s="421"/>
      <c r="AE82" s="420"/>
      <c r="AF82" s="421"/>
      <c r="AG82" s="420"/>
      <c r="AH82" s="421"/>
      <c r="AI82" s="420"/>
      <c r="AJ82" s="421"/>
      <c r="AK82" s="420"/>
      <c r="AL82" s="421"/>
      <c r="AM82" s="420"/>
      <c r="AN82" s="421"/>
      <c r="AO82" s="420"/>
      <c r="AP82" s="421"/>
      <c r="AQ82" s="420"/>
      <c r="AR82" s="421"/>
      <c r="AS82" s="420"/>
      <c r="AT82" s="421"/>
      <c r="AU82" s="420"/>
      <c r="AV82" s="421"/>
      <c r="AW82" s="433"/>
      <c r="AX82" s="434"/>
      <c r="AY82" s="431"/>
      <c r="AZ82" s="435"/>
      <c r="BA82" s="431">
        <v>509</v>
      </c>
      <c r="BB82" s="432">
        <v>40</v>
      </c>
      <c r="BC82" s="431">
        <v>1082</v>
      </c>
      <c r="BD82" s="432">
        <v>61</v>
      </c>
      <c r="BE82" s="433">
        <v>1210</v>
      </c>
      <c r="BF82" s="434">
        <v>78</v>
      </c>
      <c r="BG82" s="431">
        <v>1424</v>
      </c>
      <c r="BH82" s="435">
        <v>86</v>
      </c>
      <c r="BI82" s="431">
        <v>1653</v>
      </c>
      <c r="BJ82" s="432">
        <v>116</v>
      </c>
      <c r="BK82" s="431">
        <v>1716</v>
      </c>
      <c r="BL82" s="432">
        <v>137</v>
      </c>
      <c r="BM82" s="433">
        <v>1874</v>
      </c>
      <c r="BN82" s="434">
        <v>154</v>
      </c>
      <c r="BO82" s="431">
        <v>2005</v>
      </c>
      <c r="BP82" s="435">
        <v>167</v>
      </c>
      <c r="BQ82" s="431">
        <v>2150</v>
      </c>
      <c r="BR82" s="432">
        <v>179</v>
      </c>
      <c r="BS82" s="431">
        <v>2309</v>
      </c>
      <c r="BT82" s="436">
        <v>206</v>
      </c>
      <c r="BU82" s="433">
        <v>2430</v>
      </c>
      <c r="BV82" s="434">
        <v>222</v>
      </c>
      <c r="BW82" s="431">
        <v>2591</v>
      </c>
      <c r="BX82" s="435">
        <v>244</v>
      </c>
      <c r="BY82" s="431">
        <v>2733</v>
      </c>
      <c r="BZ82" s="432">
        <v>259</v>
      </c>
      <c r="CA82" s="431">
        <v>2852</v>
      </c>
      <c r="CB82" s="436">
        <v>273</v>
      </c>
      <c r="CC82" s="431">
        <v>3013</v>
      </c>
      <c r="CD82" s="436">
        <v>284</v>
      </c>
      <c r="CE82" s="431">
        <v>3136</v>
      </c>
      <c r="CF82" s="436">
        <v>297</v>
      </c>
      <c r="CG82" s="431">
        <v>3284</v>
      </c>
      <c r="CH82" s="436">
        <v>326</v>
      </c>
      <c r="CI82" s="431">
        <v>3410</v>
      </c>
      <c r="CJ82" s="436">
        <v>344</v>
      </c>
      <c r="CK82" s="431">
        <v>3543</v>
      </c>
      <c r="CL82" s="436">
        <v>363</v>
      </c>
      <c r="CM82" s="431">
        <v>3690</v>
      </c>
      <c r="CN82" s="436">
        <v>350</v>
      </c>
      <c r="CO82" s="431">
        <v>3842</v>
      </c>
      <c r="CP82" s="436">
        <v>369</v>
      </c>
      <c r="CQ82" s="431">
        <v>3958</v>
      </c>
      <c r="CR82" s="436">
        <v>391</v>
      </c>
      <c r="CS82" s="431">
        <v>4088</v>
      </c>
      <c r="CT82" s="436">
        <v>410</v>
      </c>
      <c r="CU82" s="431">
        <v>4236</v>
      </c>
      <c r="CV82" s="436">
        <v>432</v>
      </c>
      <c r="CW82" s="218">
        <v>4373</v>
      </c>
      <c r="CX82" s="447">
        <v>446</v>
      </c>
      <c r="CY82" s="218">
        <v>4483</v>
      </c>
      <c r="CZ82" s="447">
        <v>457</v>
      </c>
      <c r="DA82" s="426"/>
      <c r="DB82" s="426"/>
    </row>
    <row r="83" spans="1:106" s="438" customFormat="1" ht="17.25" customHeight="1" x14ac:dyDescent="0.2">
      <c r="A83" s="407">
        <v>80</v>
      </c>
      <c r="B83" s="316" t="s">
        <v>361</v>
      </c>
      <c r="C83" s="428"/>
      <c r="D83" s="429"/>
      <c r="E83" s="428"/>
      <c r="F83" s="429"/>
      <c r="G83" s="420"/>
      <c r="H83" s="421"/>
      <c r="I83" s="420"/>
      <c r="J83" s="421"/>
      <c r="K83" s="420"/>
      <c r="L83" s="421"/>
      <c r="M83" s="420"/>
      <c r="N83" s="421"/>
      <c r="O83" s="420"/>
      <c r="P83" s="421"/>
      <c r="Q83" s="420"/>
      <c r="R83" s="421"/>
      <c r="S83" s="420"/>
      <c r="T83" s="421"/>
      <c r="U83" s="420"/>
      <c r="V83" s="421"/>
      <c r="W83" s="420"/>
      <c r="X83" s="421"/>
      <c r="Y83" s="420"/>
      <c r="Z83" s="421"/>
      <c r="AA83" s="420"/>
      <c r="AB83" s="421"/>
      <c r="AC83" s="420"/>
      <c r="AD83" s="421"/>
      <c r="AE83" s="420"/>
      <c r="AF83" s="421"/>
      <c r="AG83" s="420"/>
      <c r="AH83" s="421"/>
      <c r="AI83" s="420"/>
      <c r="AJ83" s="421"/>
      <c r="AK83" s="420"/>
      <c r="AL83" s="421"/>
      <c r="AM83" s="420"/>
      <c r="AN83" s="421"/>
      <c r="AO83" s="420"/>
      <c r="AP83" s="421"/>
      <c r="AQ83" s="420"/>
      <c r="AR83" s="421"/>
      <c r="AS83" s="420"/>
      <c r="AT83" s="421"/>
      <c r="AU83" s="420"/>
      <c r="AV83" s="421"/>
      <c r="AW83" s="433"/>
      <c r="AX83" s="434"/>
      <c r="AY83" s="431"/>
      <c r="AZ83" s="435"/>
      <c r="BA83" s="431">
        <v>1731</v>
      </c>
      <c r="BB83" s="432">
        <v>619</v>
      </c>
      <c r="BC83" s="431">
        <v>4241</v>
      </c>
      <c r="BD83" s="432">
        <v>1346</v>
      </c>
      <c r="BE83" s="433">
        <v>7348</v>
      </c>
      <c r="BF83" s="434">
        <v>2072</v>
      </c>
      <c r="BG83" s="431">
        <v>11065</v>
      </c>
      <c r="BH83" s="435">
        <v>3327</v>
      </c>
      <c r="BI83" s="431">
        <v>15765</v>
      </c>
      <c r="BJ83" s="432">
        <v>4686</v>
      </c>
      <c r="BK83" s="431">
        <v>20492</v>
      </c>
      <c r="BL83" s="432">
        <v>5822</v>
      </c>
      <c r="BM83" s="433">
        <v>25183</v>
      </c>
      <c r="BN83" s="434">
        <v>6822</v>
      </c>
      <c r="BO83" s="431">
        <v>30288</v>
      </c>
      <c r="BP83" s="435">
        <v>7975</v>
      </c>
      <c r="BQ83" s="431">
        <v>36162</v>
      </c>
      <c r="BR83" s="432">
        <v>9152</v>
      </c>
      <c r="BS83" s="431">
        <v>42071</v>
      </c>
      <c r="BT83" s="436">
        <v>10451</v>
      </c>
      <c r="BU83" s="433">
        <v>47565</v>
      </c>
      <c r="BV83" s="434">
        <v>11703</v>
      </c>
      <c r="BW83" s="431">
        <v>54154</v>
      </c>
      <c r="BX83" s="435">
        <v>13167</v>
      </c>
      <c r="BY83" s="431">
        <v>61169</v>
      </c>
      <c r="BZ83" s="432">
        <v>14683</v>
      </c>
      <c r="CA83" s="431">
        <v>67024</v>
      </c>
      <c r="CB83" s="436">
        <v>15943</v>
      </c>
      <c r="CC83" s="431">
        <v>74084</v>
      </c>
      <c r="CD83" s="436">
        <v>17227</v>
      </c>
      <c r="CE83" s="431">
        <v>81320</v>
      </c>
      <c r="CF83" s="436">
        <v>18689</v>
      </c>
      <c r="CG83" s="431">
        <v>91046</v>
      </c>
      <c r="CH83" s="436">
        <v>20166</v>
      </c>
      <c r="CI83" s="431">
        <v>99798</v>
      </c>
      <c r="CJ83" s="436">
        <v>21607</v>
      </c>
      <c r="CK83" s="431">
        <v>108474</v>
      </c>
      <c r="CL83" s="436">
        <v>23032</v>
      </c>
      <c r="CM83" s="431">
        <v>117749</v>
      </c>
      <c r="CN83" s="436">
        <v>24440</v>
      </c>
      <c r="CO83" s="431">
        <v>127651</v>
      </c>
      <c r="CP83" s="436">
        <v>26058</v>
      </c>
      <c r="CQ83" s="431">
        <v>138335</v>
      </c>
      <c r="CR83" s="436">
        <v>27583</v>
      </c>
      <c r="CS83" s="431">
        <v>148244</v>
      </c>
      <c r="CT83" s="436">
        <v>29163</v>
      </c>
      <c r="CU83" s="431">
        <v>158490</v>
      </c>
      <c r="CV83" s="436">
        <v>30966</v>
      </c>
      <c r="CW83" s="431">
        <v>169878</v>
      </c>
      <c r="CX83" s="436">
        <v>32680</v>
      </c>
      <c r="CY83" s="431">
        <v>180102</v>
      </c>
      <c r="CZ83" s="436">
        <v>34073</v>
      </c>
      <c r="DA83" s="426"/>
      <c r="DB83" s="426"/>
    </row>
    <row r="84" spans="1:106" s="438" customFormat="1" ht="17.25" customHeight="1" x14ac:dyDescent="0.2">
      <c r="A84" s="407">
        <v>81</v>
      </c>
      <c r="B84" s="316" t="s">
        <v>484</v>
      </c>
      <c r="C84" s="428"/>
      <c r="D84" s="429"/>
      <c r="E84" s="428"/>
      <c r="F84" s="429"/>
      <c r="G84" s="420"/>
      <c r="H84" s="421"/>
      <c r="I84" s="420"/>
      <c r="J84" s="421"/>
      <c r="K84" s="420"/>
      <c r="L84" s="421"/>
      <c r="M84" s="420"/>
      <c r="N84" s="421"/>
      <c r="O84" s="420"/>
      <c r="P84" s="421"/>
      <c r="Q84" s="420"/>
      <c r="R84" s="421"/>
      <c r="S84" s="420"/>
      <c r="T84" s="421"/>
      <c r="U84" s="420"/>
      <c r="V84" s="421"/>
      <c r="W84" s="420"/>
      <c r="X84" s="421"/>
      <c r="Y84" s="420"/>
      <c r="Z84" s="421"/>
      <c r="AA84" s="420"/>
      <c r="AB84" s="421"/>
      <c r="AC84" s="420"/>
      <c r="AD84" s="421"/>
      <c r="AE84" s="420"/>
      <c r="AF84" s="421"/>
      <c r="AG84" s="420"/>
      <c r="AH84" s="421"/>
      <c r="AI84" s="420"/>
      <c r="AJ84" s="421"/>
      <c r="AK84" s="420"/>
      <c r="AL84" s="421"/>
      <c r="AM84" s="420"/>
      <c r="AN84" s="421"/>
      <c r="AO84" s="420"/>
      <c r="AP84" s="421"/>
      <c r="AQ84" s="420"/>
      <c r="AR84" s="421"/>
      <c r="AS84" s="420"/>
      <c r="AT84" s="421"/>
      <c r="AU84" s="420"/>
      <c r="AV84" s="421"/>
      <c r="AW84" s="433"/>
      <c r="AX84" s="434"/>
      <c r="AY84" s="431"/>
      <c r="AZ84" s="435"/>
      <c r="BA84" s="431"/>
      <c r="BB84" s="432"/>
      <c r="BC84" s="431"/>
      <c r="BD84" s="432"/>
      <c r="BE84" s="433"/>
      <c r="BF84" s="434"/>
      <c r="BG84" s="431"/>
      <c r="BH84" s="435"/>
      <c r="BI84" s="431"/>
      <c r="BJ84" s="432"/>
      <c r="BK84" s="431"/>
      <c r="BL84" s="432"/>
      <c r="BM84" s="433"/>
      <c r="BN84" s="434"/>
      <c r="BO84" s="431"/>
      <c r="BP84" s="435"/>
      <c r="BQ84" s="431"/>
      <c r="BR84" s="432"/>
      <c r="BS84" s="431"/>
      <c r="BT84" s="436"/>
      <c r="BU84" s="433"/>
      <c r="BV84" s="434"/>
      <c r="BW84" s="431"/>
      <c r="BX84" s="435"/>
      <c r="BY84" s="431"/>
      <c r="BZ84" s="432"/>
      <c r="CA84" s="431"/>
      <c r="CB84" s="436"/>
      <c r="CC84" s="431"/>
      <c r="CD84" s="436"/>
      <c r="CE84" s="431"/>
      <c r="CF84" s="436"/>
      <c r="CG84" s="431"/>
      <c r="CH84" s="436"/>
      <c r="CI84" s="431"/>
      <c r="CJ84" s="436"/>
      <c r="CK84" s="431"/>
      <c r="CL84" s="436"/>
      <c r="CM84" s="431"/>
      <c r="CN84" s="436"/>
      <c r="CO84" s="431"/>
      <c r="CP84" s="436"/>
      <c r="CQ84" s="431"/>
      <c r="CR84" s="436"/>
      <c r="CS84" s="431"/>
      <c r="CT84" s="436"/>
      <c r="CU84" s="431"/>
      <c r="CV84" s="436"/>
      <c r="CW84" s="431"/>
      <c r="CX84" s="436"/>
      <c r="CY84" s="431">
        <v>1068</v>
      </c>
      <c r="CZ84" s="436">
        <v>161</v>
      </c>
      <c r="DA84" s="426"/>
      <c r="DB84" s="426"/>
    </row>
    <row r="85" spans="1:106" s="438" customFormat="1" ht="17.25" customHeight="1" x14ac:dyDescent="0.2">
      <c r="A85" s="407">
        <v>82</v>
      </c>
      <c r="B85" s="316" t="s">
        <v>485</v>
      </c>
      <c r="C85" s="428"/>
      <c r="D85" s="429"/>
      <c r="E85" s="428"/>
      <c r="F85" s="429"/>
      <c r="G85" s="420"/>
      <c r="H85" s="421"/>
      <c r="I85" s="420"/>
      <c r="J85" s="421"/>
      <c r="K85" s="420"/>
      <c r="L85" s="421"/>
      <c r="M85" s="420"/>
      <c r="N85" s="421"/>
      <c r="O85" s="420"/>
      <c r="P85" s="421"/>
      <c r="Q85" s="420"/>
      <c r="R85" s="421"/>
      <c r="S85" s="420"/>
      <c r="T85" s="421"/>
      <c r="U85" s="420"/>
      <c r="V85" s="421"/>
      <c r="W85" s="420"/>
      <c r="X85" s="421"/>
      <c r="Y85" s="420"/>
      <c r="Z85" s="421"/>
      <c r="AA85" s="420"/>
      <c r="AB85" s="421"/>
      <c r="AC85" s="420"/>
      <c r="AD85" s="421"/>
      <c r="AE85" s="420"/>
      <c r="AF85" s="421"/>
      <c r="AG85" s="420"/>
      <c r="AH85" s="421"/>
      <c r="AI85" s="420"/>
      <c r="AJ85" s="421"/>
      <c r="AK85" s="420"/>
      <c r="AL85" s="421"/>
      <c r="AM85" s="420"/>
      <c r="AN85" s="421"/>
      <c r="AO85" s="420"/>
      <c r="AP85" s="421"/>
      <c r="AQ85" s="420"/>
      <c r="AR85" s="421"/>
      <c r="AS85" s="420"/>
      <c r="AT85" s="421"/>
      <c r="AU85" s="420"/>
      <c r="AV85" s="421"/>
      <c r="AW85" s="433"/>
      <c r="AX85" s="434"/>
      <c r="AY85" s="431"/>
      <c r="AZ85" s="435"/>
      <c r="BA85" s="431"/>
      <c r="BB85" s="432"/>
      <c r="BC85" s="431"/>
      <c r="BD85" s="432"/>
      <c r="BE85" s="433"/>
      <c r="BF85" s="434"/>
      <c r="BG85" s="431"/>
      <c r="BH85" s="435"/>
      <c r="BI85" s="431"/>
      <c r="BJ85" s="432"/>
      <c r="BK85" s="431"/>
      <c r="BL85" s="432"/>
      <c r="BM85" s="433"/>
      <c r="BN85" s="434"/>
      <c r="BO85" s="431"/>
      <c r="BP85" s="435"/>
      <c r="BQ85" s="431"/>
      <c r="BR85" s="432"/>
      <c r="BS85" s="431"/>
      <c r="BT85" s="436"/>
      <c r="BU85" s="433"/>
      <c r="BV85" s="434"/>
      <c r="BW85" s="431"/>
      <c r="BX85" s="435"/>
      <c r="BY85" s="431"/>
      <c r="BZ85" s="432"/>
      <c r="CA85" s="431"/>
      <c r="CB85" s="436"/>
      <c r="CC85" s="431"/>
      <c r="CD85" s="436"/>
      <c r="CE85" s="431"/>
      <c r="CF85" s="436"/>
      <c r="CG85" s="431"/>
      <c r="CH85" s="436"/>
      <c r="CI85" s="431"/>
      <c r="CJ85" s="436"/>
      <c r="CK85" s="431"/>
      <c r="CL85" s="436"/>
      <c r="CM85" s="431"/>
      <c r="CN85" s="436"/>
      <c r="CO85" s="431"/>
      <c r="CP85" s="436"/>
      <c r="CQ85" s="431"/>
      <c r="CR85" s="436"/>
      <c r="CS85" s="431"/>
      <c r="CT85" s="436"/>
      <c r="CU85" s="431"/>
      <c r="CV85" s="436"/>
      <c r="CW85" s="431"/>
      <c r="CX85" s="436"/>
      <c r="CY85" s="431">
        <v>1612</v>
      </c>
      <c r="CZ85" s="436">
        <v>390</v>
      </c>
      <c r="DA85" s="426"/>
      <c r="DB85" s="426"/>
    </row>
    <row r="86" spans="1:106" s="438" customFormat="1" ht="17.25" customHeight="1" x14ac:dyDescent="0.2">
      <c r="A86" s="407">
        <v>83</v>
      </c>
      <c r="B86" s="316" t="s">
        <v>486</v>
      </c>
      <c r="C86" s="428"/>
      <c r="D86" s="429"/>
      <c r="E86" s="428"/>
      <c r="F86" s="429"/>
      <c r="G86" s="420"/>
      <c r="H86" s="421"/>
      <c r="I86" s="420"/>
      <c r="J86" s="421"/>
      <c r="K86" s="420"/>
      <c r="L86" s="421"/>
      <c r="M86" s="420"/>
      <c r="N86" s="421"/>
      <c r="O86" s="420"/>
      <c r="P86" s="421"/>
      <c r="Q86" s="420"/>
      <c r="R86" s="421"/>
      <c r="S86" s="420"/>
      <c r="T86" s="421"/>
      <c r="U86" s="420"/>
      <c r="V86" s="421"/>
      <c r="W86" s="420"/>
      <c r="X86" s="421"/>
      <c r="Y86" s="420"/>
      <c r="Z86" s="421"/>
      <c r="AA86" s="420"/>
      <c r="AB86" s="421"/>
      <c r="AC86" s="420"/>
      <c r="AD86" s="421"/>
      <c r="AE86" s="420"/>
      <c r="AF86" s="421"/>
      <c r="AG86" s="420"/>
      <c r="AH86" s="421"/>
      <c r="AI86" s="420"/>
      <c r="AJ86" s="421"/>
      <c r="AK86" s="420"/>
      <c r="AL86" s="421"/>
      <c r="AM86" s="420"/>
      <c r="AN86" s="421"/>
      <c r="AO86" s="420"/>
      <c r="AP86" s="421"/>
      <c r="AQ86" s="420"/>
      <c r="AR86" s="421"/>
      <c r="AS86" s="420"/>
      <c r="AT86" s="421"/>
      <c r="AU86" s="420"/>
      <c r="AV86" s="421"/>
      <c r="AW86" s="433"/>
      <c r="AX86" s="434"/>
      <c r="AY86" s="431"/>
      <c r="AZ86" s="435"/>
      <c r="BA86" s="431"/>
      <c r="BB86" s="432"/>
      <c r="BC86" s="431"/>
      <c r="BD86" s="432"/>
      <c r="BE86" s="433"/>
      <c r="BF86" s="434"/>
      <c r="BG86" s="431"/>
      <c r="BH86" s="435"/>
      <c r="BI86" s="431"/>
      <c r="BJ86" s="432"/>
      <c r="BK86" s="431"/>
      <c r="BL86" s="432"/>
      <c r="BM86" s="433"/>
      <c r="BN86" s="434"/>
      <c r="BO86" s="431"/>
      <c r="BP86" s="435"/>
      <c r="BQ86" s="431"/>
      <c r="BR86" s="432"/>
      <c r="BS86" s="431"/>
      <c r="BT86" s="436"/>
      <c r="BU86" s="433"/>
      <c r="BV86" s="434"/>
      <c r="BW86" s="431"/>
      <c r="BX86" s="435"/>
      <c r="BY86" s="431"/>
      <c r="BZ86" s="432"/>
      <c r="CA86" s="431"/>
      <c r="CB86" s="436"/>
      <c r="CC86" s="431"/>
      <c r="CD86" s="436"/>
      <c r="CE86" s="431"/>
      <c r="CF86" s="436"/>
      <c r="CG86" s="431"/>
      <c r="CH86" s="436"/>
      <c r="CI86" s="431"/>
      <c r="CJ86" s="436"/>
      <c r="CK86" s="431"/>
      <c r="CL86" s="436"/>
      <c r="CM86" s="431"/>
      <c r="CN86" s="436"/>
      <c r="CO86" s="431"/>
      <c r="CP86" s="436"/>
      <c r="CQ86" s="431"/>
      <c r="CR86" s="436"/>
      <c r="CS86" s="431"/>
      <c r="CT86" s="436"/>
      <c r="CU86" s="431"/>
      <c r="CV86" s="436"/>
      <c r="CW86" s="431"/>
      <c r="CX86" s="436"/>
      <c r="CY86" s="431">
        <v>868</v>
      </c>
      <c r="CZ86" s="436">
        <v>99</v>
      </c>
      <c r="DA86" s="426"/>
      <c r="DB86" s="426"/>
    </row>
    <row r="87" spans="1:106" s="438" customFormat="1" ht="17.25" customHeight="1" x14ac:dyDescent="0.2">
      <c r="A87" s="407">
        <v>84</v>
      </c>
      <c r="B87" s="316" t="s">
        <v>487</v>
      </c>
      <c r="C87" s="428"/>
      <c r="D87" s="429"/>
      <c r="E87" s="428"/>
      <c r="F87" s="429"/>
      <c r="G87" s="420"/>
      <c r="H87" s="421"/>
      <c r="I87" s="420"/>
      <c r="J87" s="421"/>
      <c r="K87" s="420"/>
      <c r="L87" s="421"/>
      <c r="M87" s="420"/>
      <c r="N87" s="421"/>
      <c r="O87" s="420"/>
      <c r="P87" s="421"/>
      <c r="Q87" s="420"/>
      <c r="R87" s="421"/>
      <c r="S87" s="420"/>
      <c r="T87" s="421"/>
      <c r="U87" s="420"/>
      <c r="V87" s="421"/>
      <c r="W87" s="420"/>
      <c r="X87" s="421"/>
      <c r="Y87" s="420"/>
      <c r="Z87" s="421"/>
      <c r="AA87" s="420"/>
      <c r="AB87" s="421"/>
      <c r="AC87" s="420"/>
      <c r="AD87" s="421"/>
      <c r="AE87" s="420"/>
      <c r="AF87" s="421"/>
      <c r="AG87" s="420"/>
      <c r="AH87" s="421"/>
      <c r="AI87" s="420"/>
      <c r="AJ87" s="421"/>
      <c r="AK87" s="420"/>
      <c r="AL87" s="421"/>
      <c r="AM87" s="420"/>
      <c r="AN87" s="421"/>
      <c r="AO87" s="420"/>
      <c r="AP87" s="421"/>
      <c r="AQ87" s="420"/>
      <c r="AR87" s="421"/>
      <c r="AS87" s="420"/>
      <c r="AT87" s="421"/>
      <c r="AU87" s="420"/>
      <c r="AV87" s="421"/>
      <c r="AW87" s="433"/>
      <c r="AX87" s="434"/>
      <c r="AY87" s="431"/>
      <c r="AZ87" s="435"/>
      <c r="BA87" s="431"/>
      <c r="BB87" s="432"/>
      <c r="BC87" s="431"/>
      <c r="BD87" s="432"/>
      <c r="BE87" s="433"/>
      <c r="BF87" s="434"/>
      <c r="BG87" s="431"/>
      <c r="BH87" s="435"/>
      <c r="BI87" s="431"/>
      <c r="BJ87" s="432"/>
      <c r="BK87" s="431"/>
      <c r="BL87" s="432"/>
      <c r="BM87" s="433"/>
      <c r="BN87" s="434"/>
      <c r="BO87" s="431"/>
      <c r="BP87" s="435"/>
      <c r="BQ87" s="431"/>
      <c r="BR87" s="432"/>
      <c r="BS87" s="431"/>
      <c r="BT87" s="436"/>
      <c r="BU87" s="433"/>
      <c r="BV87" s="434"/>
      <c r="BW87" s="431"/>
      <c r="BX87" s="435"/>
      <c r="BY87" s="431"/>
      <c r="BZ87" s="432"/>
      <c r="CA87" s="431"/>
      <c r="CB87" s="436"/>
      <c r="CC87" s="431"/>
      <c r="CD87" s="436"/>
      <c r="CE87" s="431"/>
      <c r="CF87" s="436"/>
      <c r="CG87" s="431"/>
      <c r="CH87" s="436"/>
      <c r="CI87" s="431"/>
      <c r="CJ87" s="436"/>
      <c r="CK87" s="431"/>
      <c r="CL87" s="436"/>
      <c r="CM87" s="431"/>
      <c r="CN87" s="436"/>
      <c r="CO87" s="431"/>
      <c r="CP87" s="436"/>
      <c r="CQ87" s="431"/>
      <c r="CR87" s="436"/>
      <c r="CS87" s="431"/>
      <c r="CT87" s="436"/>
      <c r="CU87" s="431"/>
      <c r="CV87" s="436"/>
      <c r="CW87" s="431"/>
      <c r="CX87" s="436"/>
      <c r="CY87" s="431">
        <v>752</v>
      </c>
      <c r="CZ87" s="436">
        <v>149</v>
      </c>
      <c r="DA87" s="426"/>
      <c r="DB87" s="426"/>
    </row>
    <row r="88" spans="1:106" s="438" customFormat="1" ht="17.25" customHeight="1" x14ac:dyDescent="0.2">
      <c r="A88" s="407">
        <v>85</v>
      </c>
      <c r="B88" s="316" t="s">
        <v>488</v>
      </c>
      <c r="C88" s="428"/>
      <c r="D88" s="429"/>
      <c r="E88" s="428"/>
      <c r="F88" s="429"/>
      <c r="G88" s="420"/>
      <c r="H88" s="421"/>
      <c r="I88" s="420"/>
      <c r="J88" s="421"/>
      <c r="K88" s="420"/>
      <c r="L88" s="421"/>
      <c r="M88" s="420"/>
      <c r="N88" s="421"/>
      <c r="O88" s="420"/>
      <c r="P88" s="421"/>
      <c r="Q88" s="420"/>
      <c r="R88" s="421"/>
      <c r="S88" s="420"/>
      <c r="T88" s="421"/>
      <c r="U88" s="420"/>
      <c r="V88" s="421"/>
      <c r="W88" s="420"/>
      <c r="X88" s="421"/>
      <c r="Y88" s="420"/>
      <c r="Z88" s="421"/>
      <c r="AA88" s="420"/>
      <c r="AB88" s="421"/>
      <c r="AC88" s="420"/>
      <c r="AD88" s="421"/>
      <c r="AE88" s="420"/>
      <c r="AF88" s="421"/>
      <c r="AG88" s="420"/>
      <c r="AH88" s="421"/>
      <c r="AI88" s="420"/>
      <c r="AJ88" s="421"/>
      <c r="AK88" s="420"/>
      <c r="AL88" s="421"/>
      <c r="AM88" s="420"/>
      <c r="AN88" s="421"/>
      <c r="AO88" s="420"/>
      <c r="AP88" s="421"/>
      <c r="AQ88" s="420"/>
      <c r="AR88" s="421"/>
      <c r="AS88" s="420"/>
      <c r="AT88" s="421"/>
      <c r="AU88" s="420"/>
      <c r="AV88" s="421"/>
      <c r="AW88" s="433"/>
      <c r="AX88" s="434"/>
      <c r="AY88" s="431"/>
      <c r="AZ88" s="435"/>
      <c r="BA88" s="431"/>
      <c r="BB88" s="432"/>
      <c r="BC88" s="431"/>
      <c r="BD88" s="432"/>
      <c r="BE88" s="433"/>
      <c r="BF88" s="434"/>
      <c r="BG88" s="431"/>
      <c r="BH88" s="435"/>
      <c r="BI88" s="431"/>
      <c r="BJ88" s="432"/>
      <c r="BK88" s="431"/>
      <c r="BL88" s="432"/>
      <c r="BM88" s="433"/>
      <c r="BN88" s="434"/>
      <c r="BO88" s="431"/>
      <c r="BP88" s="435"/>
      <c r="BQ88" s="431"/>
      <c r="BR88" s="432"/>
      <c r="BS88" s="431"/>
      <c r="BT88" s="436"/>
      <c r="BU88" s="433"/>
      <c r="BV88" s="434"/>
      <c r="BW88" s="431"/>
      <c r="BX88" s="435"/>
      <c r="BY88" s="431"/>
      <c r="BZ88" s="432"/>
      <c r="CA88" s="431"/>
      <c r="CB88" s="436"/>
      <c r="CC88" s="431"/>
      <c r="CD88" s="436"/>
      <c r="CE88" s="431"/>
      <c r="CF88" s="436"/>
      <c r="CG88" s="431"/>
      <c r="CH88" s="436"/>
      <c r="CI88" s="431"/>
      <c r="CJ88" s="436"/>
      <c r="CK88" s="431"/>
      <c r="CL88" s="436"/>
      <c r="CM88" s="431"/>
      <c r="CN88" s="436"/>
      <c r="CO88" s="431"/>
      <c r="CP88" s="436"/>
      <c r="CQ88" s="431"/>
      <c r="CR88" s="436"/>
      <c r="CS88" s="431"/>
      <c r="CT88" s="436"/>
      <c r="CU88" s="431"/>
      <c r="CV88" s="436"/>
      <c r="CW88" s="431"/>
      <c r="CX88" s="436"/>
      <c r="CY88" s="431">
        <v>3424</v>
      </c>
      <c r="CZ88" s="436">
        <v>426</v>
      </c>
      <c r="DA88" s="426"/>
      <c r="DB88" s="426"/>
    </row>
    <row r="89" spans="1:106" s="438" customFormat="1" ht="17.25" customHeight="1" x14ac:dyDescent="0.2">
      <c r="A89" s="430">
        <v>0</v>
      </c>
      <c r="B89" s="316" t="s">
        <v>159</v>
      </c>
      <c r="C89" s="428"/>
      <c r="D89" s="429"/>
      <c r="E89" s="428"/>
      <c r="F89" s="429"/>
      <c r="G89" s="420"/>
      <c r="H89" s="421"/>
      <c r="I89" s="420"/>
      <c r="J89" s="421"/>
      <c r="K89" s="420"/>
      <c r="L89" s="421"/>
      <c r="M89" s="420"/>
      <c r="N89" s="421"/>
      <c r="O89" s="420"/>
      <c r="P89" s="421"/>
      <c r="Q89" s="420"/>
      <c r="R89" s="421"/>
      <c r="S89" s="420"/>
      <c r="T89" s="421"/>
      <c r="U89" s="420"/>
      <c r="V89" s="421"/>
      <c r="W89" s="420"/>
      <c r="X89" s="421"/>
      <c r="Y89" s="420"/>
      <c r="Z89" s="421"/>
      <c r="AA89" s="420"/>
      <c r="AB89" s="421"/>
      <c r="AC89" s="420"/>
      <c r="AD89" s="421">
        <v>10</v>
      </c>
      <c r="AE89" s="420"/>
      <c r="AF89" s="421">
        <v>10</v>
      </c>
      <c r="AG89" s="420"/>
      <c r="AH89" s="421">
        <v>10</v>
      </c>
      <c r="AI89" s="420"/>
      <c r="AJ89" s="421">
        <v>11</v>
      </c>
      <c r="AK89" s="420"/>
      <c r="AL89" s="421">
        <v>11</v>
      </c>
      <c r="AM89" s="420"/>
      <c r="AN89" s="421"/>
      <c r="AO89" s="420"/>
      <c r="AP89" s="421"/>
      <c r="AQ89" s="420"/>
      <c r="AR89" s="421">
        <v>12</v>
      </c>
      <c r="AS89" s="420"/>
      <c r="AT89" s="421"/>
      <c r="AU89" s="420"/>
      <c r="AV89" s="421"/>
      <c r="AW89" s="420"/>
      <c r="AX89" s="421"/>
      <c r="AY89" s="420"/>
      <c r="AZ89" s="421"/>
      <c r="BA89" s="420"/>
      <c r="BB89" s="421"/>
      <c r="BC89" s="420"/>
      <c r="BD89" s="421"/>
      <c r="BE89" s="420"/>
      <c r="BF89" s="421"/>
      <c r="BG89" s="420"/>
      <c r="BH89" s="421"/>
      <c r="BI89" s="420"/>
      <c r="BJ89" s="421"/>
      <c r="BK89" s="420"/>
      <c r="BL89" s="421"/>
      <c r="BM89" s="420"/>
      <c r="BN89" s="421"/>
      <c r="BO89" s="420"/>
      <c r="BP89" s="421"/>
      <c r="BQ89" s="420"/>
      <c r="BR89" s="421"/>
      <c r="BS89" s="420"/>
      <c r="BT89" s="421"/>
      <c r="BU89" s="433"/>
      <c r="BV89" s="435"/>
      <c r="BW89" s="431"/>
      <c r="BX89" s="435"/>
      <c r="BY89" s="431"/>
      <c r="BZ89" s="435"/>
      <c r="CA89" s="431"/>
      <c r="CB89" s="435"/>
      <c r="CC89" s="431"/>
      <c r="CD89" s="435"/>
      <c r="CE89" s="431"/>
      <c r="CF89" s="435"/>
      <c r="CG89" s="431"/>
      <c r="CH89" s="435"/>
      <c r="CI89" s="431"/>
      <c r="CJ89" s="435"/>
      <c r="CK89" s="431"/>
      <c r="CL89" s="435"/>
      <c r="CM89" s="431"/>
      <c r="CN89" s="435"/>
      <c r="CO89" s="431"/>
      <c r="CP89" s="435"/>
      <c r="CQ89" s="431"/>
      <c r="CR89" s="435"/>
      <c r="CS89" s="431"/>
      <c r="CT89" s="435"/>
      <c r="CU89" s="431"/>
      <c r="CV89" s="435"/>
      <c r="CW89" s="431"/>
      <c r="CX89" s="435"/>
      <c r="CY89" s="431"/>
      <c r="CZ89" s="435"/>
      <c r="DA89" s="437"/>
      <c r="DB89" s="437"/>
    </row>
    <row r="90" spans="1:106" ht="13.5" thickBot="1" x14ac:dyDescent="0.25">
      <c r="B90" s="256" t="s">
        <v>62</v>
      </c>
      <c r="C90" s="148">
        <f>SUM(C4:C89)</f>
        <v>1322618</v>
      </c>
      <c r="D90" s="149">
        <f t="shared" ref="D90:AF90" si="0">SUM(D4:D89)</f>
        <v>47555</v>
      </c>
      <c r="E90" s="148">
        <f t="shared" si="0"/>
        <v>1938014</v>
      </c>
      <c r="F90" s="149">
        <f t="shared" si="0"/>
        <v>83835</v>
      </c>
      <c r="G90" s="257">
        <f t="shared" si="0"/>
        <v>2660981</v>
      </c>
      <c r="H90" s="258">
        <f t="shared" si="0"/>
        <v>137341</v>
      </c>
      <c r="I90" s="257">
        <f t="shared" si="0"/>
        <v>3376439</v>
      </c>
      <c r="J90" s="258">
        <f t="shared" si="0"/>
        <v>180877</v>
      </c>
      <c r="K90" s="257">
        <f t="shared" si="0"/>
        <v>4352859</v>
      </c>
      <c r="L90" s="258">
        <f t="shared" si="0"/>
        <v>233047</v>
      </c>
      <c r="M90" s="257">
        <f t="shared" si="0"/>
        <v>5419604</v>
      </c>
      <c r="N90" s="258">
        <f t="shared" si="0"/>
        <v>278511</v>
      </c>
      <c r="O90" s="257">
        <f t="shared" si="0"/>
        <v>6565041</v>
      </c>
      <c r="P90" s="258">
        <f t="shared" si="0"/>
        <v>356997</v>
      </c>
      <c r="Q90" s="257">
        <f t="shared" si="0"/>
        <v>7010741</v>
      </c>
      <c r="R90" s="258">
        <f t="shared" si="0"/>
        <v>381991</v>
      </c>
      <c r="S90" s="257">
        <f t="shared" si="0"/>
        <v>7581548</v>
      </c>
      <c r="T90" s="258">
        <f t="shared" si="0"/>
        <v>410271</v>
      </c>
      <c r="U90" s="257">
        <f t="shared" si="0"/>
        <v>8098702</v>
      </c>
      <c r="V90" s="258">
        <f t="shared" si="0"/>
        <v>442068</v>
      </c>
      <c r="W90" s="257">
        <f t="shared" si="0"/>
        <v>8730861</v>
      </c>
      <c r="X90" s="258">
        <f t="shared" si="0"/>
        <v>467506</v>
      </c>
      <c r="Y90" s="257">
        <f t="shared" si="0"/>
        <v>9021296</v>
      </c>
      <c r="Z90" s="258">
        <f t="shared" si="0"/>
        <v>494507</v>
      </c>
      <c r="AA90" s="257">
        <f t="shared" si="0"/>
        <v>9530039</v>
      </c>
      <c r="AB90" s="258">
        <f t="shared" si="0"/>
        <v>523021</v>
      </c>
      <c r="AC90" s="257">
        <f t="shared" si="0"/>
        <v>10132809</v>
      </c>
      <c r="AD90" s="258">
        <f t="shared" si="0"/>
        <v>559508</v>
      </c>
      <c r="AE90" s="257">
        <f t="shared" si="0"/>
        <v>10714829</v>
      </c>
      <c r="AF90" s="258">
        <f t="shared" si="0"/>
        <v>592316</v>
      </c>
      <c r="AG90" s="257">
        <f t="shared" ref="AG90:AN90" si="1">SUM(AG4:AG89)</f>
        <v>11245566</v>
      </c>
      <c r="AH90" s="258">
        <f t="shared" si="1"/>
        <v>618527</v>
      </c>
      <c r="AI90" s="257">
        <f t="shared" si="1"/>
        <v>12050719</v>
      </c>
      <c r="AJ90" s="258">
        <f t="shared" si="1"/>
        <v>655858</v>
      </c>
      <c r="AK90" s="257">
        <f t="shared" si="1"/>
        <v>12739775</v>
      </c>
      <c r="AL90" s="258">
        <f t="shared" si="1"/>
        <v>688495</v>
      </c>
      <c r="AM90" s="257">
        <f t="shared" si="1"/>
        <v>13397743</v>
      </c>
      <c r="AN90" s="258">
        <f t="shared" si="1"/>
        <v>719268</v>
      </c>
      <c r="AO90" s="257">
        <f t="shared" ref="AO90:BF90" si="2">SUM(AO4:AO89)</f>
        <v>14042477</v>
      </c>
      <c r="AP90" s="258">
        <f t="shared" si="2"/>
        <v>749394</v>
      </c>
      <c r="AQ90" s="257">
        <f t="shared" si="2"/>
        <v>14795568</v>
      </c>
      <c r="AR90" s="258">
        <f t="shared" si="2"/>
        <v>782424</v>
      </c>
      <c r="AS90" s="257">
        <f t="shared" si="2"/>
        <v>15306839</v>
      </c>
      <c r="AT90" s="258">
        <f t="shared" si="2"/>
        <v>811182</v>
      </c>
      <c r="AU90" s="257">
        <f t="shared" si="2"/>
        <v>16175703</v>
      </c>
      <c r="AV90" s="258">
        <f t="shared" si="2"/>
        <v>838059</v>
      </c>
      <c r="AW90" s="257">
        <f t="shared" si="2"/>
        <v>16812121</v>
      </c>
      <c r="AX90" s="258">
        <f t="shared" si="2"/>
        <v>862835</v>
      </c>
      <c r="AY90" s="257">
        <f t="shared" si="2"/>
        <v>17605304</v>
      </c>
      <c r="AZ90" s="258">
        <f t="shared" si="2"/>
        <v>894351</v>
      </c>
      <c r="BA90" s="257">
        <f t="shared" si="2"/>
        <v>18406605</v>
      </c>
      <c r="BB90" s="258">
        <f t="shared" si="2"/>
        <v>940959</v>
      </c>
      <c r="BC90" s="257">
        <f t="shared" si="2"/>
        <v>19135122</v>
      </c>
      <c r="BD90" s="258">
        <f t="shared" si="2"/>
        <v>979904</v>
      </c>
      <c r="BE90" s="257">
        <f t="shared" si="2"/>
        <v>19867885</v>
      </c>
      <c r="BF90" s="258">
        <f t="shared" si="2"/>
        <v>1012575</v>
      </c>
      <c r="BG90" s="257">
        <f>SUM(BG4:BG89)</f>
        <v>20699251</v>
      </c>
      <c r="BH90" s="258">
        <f t="shared" ref="BH90" si="3">SUM(BH4:BH89)</f>
        <v>1057064</v>
      </c>
      <c r="BI90" s="257">
        <f t="shared" ref="BI90:BN90" si="4">SUM(BI4:BI89)</f>
        <v>21499841</v>
      </c>
      <c r="BJ90" s="258">
        <f t="shared" si="4"/>
        <v>1122674</v>
      </c>
      <c r="BK90" s="257">
        <f t="shared" si="4"/>
        <v>22218828</v>
      </c>
      <c r="BL90" s="258">
        <f t="shared" si="4"/>
        <v>1160019</v>
      </c>
      <c r="BM90" s="257">
        <f t="shared" si="4"/>
        <v>22974962</v>
      </c>
      <c r="BN90" s="258">
        <f t="shared" si="4"/>
        <v>1196495</v>
      </c>
      <c r="BO90" s="257">
        <f t="shared" ref="BO90:BP90" si="5">SUM(BO4:BO89)</f>
        <v>23759847</v>
      </c>
      <c r="BP90" s="258">
        <f t="shared" si="5"/>
        <v>1242316</v>
      </c>
      <c r="BQ90" s="257">
        <f t="shared" ref="BQ90:BR90" si="6">SUM(BQ4:BQ89)</f>
        <v>24568548</v>
      </c>
      <c r="BR90" s="258">
        <f t="shared" si="6"/>
        <v>1291047</v>
      </c>
      <c r="BS90" s="257">
        <f t="shared" ref="BS90:BV90" si="7">SUM(BS4:BS89)</f>
        <v>25314952</v>
      </c>
      <c r="BT90" s="258">
        <f t="shared" si="7"/>
        <v>1335412</v>
      </c>
      <c r="BU90" s="373">
        <f t="shared" si="7"/>
        <v>26011485</v>
      </c>
      <c r="BV90" s="258">
        <f t="shared" si="7"/>
        <v>1377396</v>
      </c>
      <c r="BW90" s="257">
        <f t="shared" ref="BW90:CD90" si="8">SUM(BW4:BW89)</f>
        <v>26851759</v>
      </c>
      <c r="BX90" s="258">
        <f t="shared" si="8"/>
        <v>1430551</v>
      </c>
      <c r="BY90" s="257">
        <f t="shared" si="8"/>
        <v>27673146</v>
      </c>
      <c r="BZ90" s="258">
        <f t="shared" si="8"/>
        <v>1484298</v>
      </c>
      <c r="CA90" s="257">
        <f t="shared" si="8"/>
        <v>28286542</v>
      </c>
      <c r="CB90" s="258">
        <f t="shared" si="8"/>
        <v>1526896</v>
      </c>
      <c r="CC90" s="257">
        <f t="shared" si="8"/>
        <v>29065364</v>
      </c>
      <c r="CD90" s="258">
        <f t="shared" si="8"/>
        <v>1566123</v>
      </c>
      <c r="CE90" s="257">
        <f t="shared" ref="CE90:CF90" si="9">SUM(CE4:CE89)</f>
        <v>29830037</v>
      </c>
      <c r="CF90" s="258">
        <f t="shared" si="9"/>
        <v>1614898</v>
      </c>
      <c r="CG90" s="257">
        <f t="shared" ref="CG90:CJ90" si="10">SUM(CG4:CG89)</f>
        <v>30810962</v>
      </c>
      <c r="CH90" s="258">
        <f t="shared" si="10"/>
        <v>1662872</v>
      </c>
      <c r="CI90" s="257">
        <f t="shared" si="10"/>
        <v>31522867</v>
      </c>
      <c r="CJ90" s="258">
        <f t="shared" si="10"/>
        <v>1704660</v>
      </c>
      <c r="CK90" s="257">
        <f t="shared" ref="CK90:CN90" si="11">SUM(CK4:CK89)</f>
        <v>32288381</v>
      </c>
      <c r="CL90" s="258">
        <f t="shared" si="11"/>
        <v>1746484</v>
      </c>
      <c r="CM90" s="257">
        <f t="shared" si="11"/>
        <v>33088158</v>
      </c>
      <c r="CN90" s="258">
        <f t="shared" si="11"/>
        <v>1786138</v>
      </c>
      <c r="CO90" s="257">
        <f t="shared" ref="CO90:CP90" si="12">SUM(CO4:CO89)</f>
        <v>33924974</v>
      </c>
      <c r="CP90" s="258">
        <f t="shared" si="12"/>
        <v>1838800</v>
      </c>
      <c r="CQ90" s="257">
        <f t="shared" ref="CQ90:CR90" si="13">SUM(CQ4:CQ89)</f>
        <v>34734872</v>
      </c>
      <c r="CR90" s="258">
        <f t="shared" si="13"/>
        <v>1885212</v>
      </c>
      <c r="CS90" s="257">
        <f t="shared" ref="CS90:CT90" si="14">SUM(CS4:CS89)</f>
        <v>35546127</v>
      </c>
      <c r="CT90" s="258">
        <f t="shared" si="14"/>
        <v>1928214</v>
      </c>
      <c r="CU90" s="257">
        <f t="shared" ref="CU90:CV90" si="15">SUM(CU4:CU89)</f>
        <v>36489503</v>
      </c>
      <c r="CV90" s="258">
        <f t="shared" si="15"/>
        <v>1981644</v>
      </c>
      <c r="CW90" s="257">
        <f>SUM(CW4:CW89)</f>
        <v>37395166</v>
      </c>
      <c r="CX90" s="258">
        <f>SUM(CX4:CX89)</f>
        <v>2037222</v>
      </c>
      <c r="CY90" s="257">
        <f>SUM(CY4:CY89)</f>
        <v>38131586</v>
      </c>
      <c r="CZ90" s="258">
        <f>SUM(CZ4:CZ89)</f>
        <v>2079747</v>
      </c>
      <c r="DA90" s="350"/>
      <c r="DB90" s="350"/>
    </row>
    <row r="91" spans="1:106" x14ac:dyDescent="0.2">
      <c r="B91" s="122" t="s">
        <v>56</v>
      </c>
      <c r="E91" s="189"/>
      <c r="F91" s="189"/>
      <c r="I91" s="189"/>
      <c r="J91" s="189"/>
      <c r="M91" s="189"/>
      <c r="N91" s="189"/>
      <c r="Q91" s="189"/>
      <c r="S91" s="189"/>
      <c r="T91" s="189"/>
      <c r="X91" s="259"/>
      <c r="Y91" s="259"/>
      <c r="Z91" s="259"/>
      <c r="AA91" s="259"/>
      <c r="AB91" s="259"/>
      <c r="AC91" s="259"/>
      <c r="AD91" s="259"/>
      <c r="AE91" s="259"/>
      <c r="AF91" s="259"/>
      <c r="AG91" s="259"/>
      <c r="AH91" s="259"/>
      <c r="CB91" s="350"/>
      <c r="CC91" s="350"/>
      <c r="CD91" s="350"/>
      <c r="CE91" s="350"/>
      <c r="CF91" s="350"/>
      <c r="CG91" s="350"/>
      <c r="CH91" s="350"/>
      <c r="CI91" s="350"/>
      <c r="CJ91" s="350"/>
      <c r="CK91" s="350"/>
      <c r="CL91" s="350"/>
      <c r="CM91" s="350"/>
      <c r="CN91" s="350"/>
      <c r="CO91" s="350"/>
      <c r="CP91" s="350"/>
      <c r="CQ91" s="350"/>
      <c r="CR91" s="350"/>
      <c r="CS91" s="350"/>
      <c r="CT91" s="350"/>
      <c r="CU91" s="350"/>
      <c r="CV91" s="350"/>
      <c r="CW91" s="350"/>
      <c r="CX91" s="350"/>
      <c r="CY91" s="350"/>
      <c r="CZ91" s="350"/>
    </row>
    <row r="92" spans="1:106" x14ac:dyDescent="0.2">
      <c r="B92" s="119" t="s">
        <v>54</v>
      </c>
      <c r="BT92" s="189"/>
      <c r="BU92" s="189"/>
      <c r="BV92" s="189"/>
      <c r="BW92" s="189"/>
      <c r="BX92" s="189"/>
      <c r="BY92" s="189"/>
      <c r="BZ92" s="189"/>
      <c r="CA92" s="259"/>
      <c r="CB92" s="350"/>
      <c r="CC92" s="350"/>
      <c r="CD92" s="350"/>
      <c r="CE92" s="350"/>
      <c r="CF92" s="350"/>
      <c r="CG92" s="350"/>
      <c r="CH92" s="350"/>
      <c r="CI92" s="350"/>
      <c r="CJ92" s="350"/>
      <c r="CK92" s="350"/>
      <c r="CL92" s="350"/>
      <c r="CM92" s="350"/>
      <c r="CN92" s="370"/>
      <c r="CO92" s="350"/>
      <c r="CP92" s="350"/>
      <c r="CQ92" s="350"/>
      <c r="CR92" s="350"/>
      <c r="CS92" s="350"/>
      <c r="CT92" s="350"/>
      <c r="CU92" s="350"/>
      <c r="CV92" s="350"/>
      <c r="CW92" s="350"/>
      <c r="CX92" s="350"/>
      <c r="CY92" s="350"/>
      <c r="CZ92" s="350"/>
    </row>
    <row r="93" spans="1:106" x14ac:dyDescent="0.2">
      <c r="B93" s="119" t="s">
        <v>64</v>
      </c>
      <c r="AI93" s="259"/>
      <c r="AK93" s="259"/>
      <c r="BO93" s="189"/>
      <c r="CB93" s="350"/>
      <c r="CC93" s="350"/>
      <c r="CD93" s="350"/>
      <c r="CE93" s="350"/>
      <c r="CF93" s="350"/>
      <c r="CG93" s="350"/>
      <c r="CH93" s="350"/>
      <c r="CI93" s="350"/>
      <c r="CJ93" s="350"/>
      <c r="CK93" s="350"/>
      <c r="CL93" s="350"/>
      <c r="CM93" s="350"/>
      <c r="CN93" s="350"/>
      <c r="CO93" s="350"/>
      <c r="CP93" s="350"/>
      <c r="CQ93" s="350"/>
      <c r="CR93" s="350"/>
      <c r="CS93" s="350"/>
      <c r="CT93" s="350"/>
      <c r="CU93" s="350"/>
      <c r="CV93" s="370"/>
      <c r="CW93" s="370"/>
      <c r="CX93" s="370"/>
      <c r="CY93" s="370"/>
      <c r="CZ93" s="370"/>
    </row>
    <row r="94" spans="1:106" x14ac:dyDescent="0.2">
      <c r="B94" s="122" t="s">
        <v>164</v>
      </c>
      <c r="CB94" s="350"/>
      <c r="CC94" s="350"/>
      <c r="CD94" s="370"/>
      <c r="CE94" s="370"/>
      <c r="CF94" s="370"/>
      <c r="CG94" s="370"/>
      <c r="CH94" s="370"/>
      <c r="CI94" s="370"/>
      <c r="CJ94" s="370"/>
      <c r="CK94" s="370"/>
      <c r="CL94" s="350"/>
      <c r="CM94" s="350"/>
      <c r="CN94" s="350"/>
      <c r="CO94" s="350"/>
      <c r="CP94" s="350"/>
      <c r="CQ94" s="350"/>
      <c r="CR94" s="350"/>
      <c r="CS94" s="350"/>
      <c r="CT94" s="350"/>
      <c r="CU94" s="350"/>
      <c r="CV94" s="350"/>
      <c r="CW94" s="350"/>
      <c r="CX94" s="350"/>
      <c r="CY94" s="350"/>
      <c r="CZ94" s="350"/>
    </row>
    <row r="95" spans="1:106" x14ac:dyDescent="0.2">
      <c r="B95" s="405" t="s">
        <v>478</v>
      </c>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row>
    <row r="96" spans="1:106" ht="14.25" customHeight="1" x14ac:dyDescent="0.2">
      <c r="B96" s="405" t="s">
        <v>370</v>
      </c>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row>
    <row r="97" spans="2:104" ht="30" customHeight="1" x14ac:dyDescent="0.2">
      <c r="B97" s="406" t="s">
        <v>414</v>
      </c>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row>
    <row r="98" spans="2:104" x14ac:dyDescent="0.2">
      <c r="B98" s="406" t="s">
        <v>406</v>
      </c>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row>
    <row r="99" spans="2:104" ht="29.25" customHeight="1" x14ac:dyDescent="0.2">
      <c r="B99" s="405" t="s">
        <v>473</v>
      </c>
      <c r="C99" s="312"/>
      <c r="D99" s="312"/>
      <c r="E99" s="311"/>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row>
    <row r="100" spans="2:104" x14ac:dyDescent="0.2">
      <c r="B100" s="311" t="s">
        <v>350</v>
      </c>
      <c r="C100" s="311"/>
      <c r="D100" s="311"/>
      <c r="E100" s="311"/>
    </row>
    <row r="101" spans="2:104" x14ac:dyDescent="0.2">
      <c r="B101" s="311"/>
      <c r="C101" s="311"/>
      <c r="D101" s="311"/>
      <c r="E101" s="311"/>
    </row>
    <row r="102" spans="2:104" x14ac:dyDescent="0.2">
      <c r="B102" s="311"/>
      <c r="C102" s="311"/>
      <c r="D102" s="311"/>
      <c r="E102" s="311"/>
    </row>
  </sheetData>
  <mergeCells count="55">
    <mergeCell ref="BU1:BV1"/>
    <mergeCell ref="CQ1:CR1"/>
    <mergeCell ref="CW1:CX1"/>
    <mergeCell ref="AI1:AJ1"/>
    <mergeCell ref="A1:A3"/>
    <mergeCell ref="C1:D1"/>
    <mergeCell ref="G1:H1"/>
    <mergeCell ref="K1:L1"/>
    <mergeCell ref="E1:F1"/>
    <mergeCell ref="I1:J1"/>
    <mergeCell ref="B1:B3"/>
    <mergeCell ref="M1:N1"/>
    <mergeCell ref="CU1:CV1"/>
    <mergeCell ref="CS1:CT1"/>
    <mergeCell ref="CO1:CP1"/>
    <mergeCell ref="BG1:BH1"/>
    <mergeCell ref="AU1:AV1"/>
    <mergeCell ref="AK1:AL1"/>
    <mergeCell ref="AM1:AN1"/>
    <mergeCell ref="AE1:AF1"/>
    <mergeCell ref="AG1:AH1"/>
    <mergeCell ref="AS1:AT1"/>
    <mergeCell ref="AQ1:AR1"/>
    <mergeCell ref="DC4:DD4"/>
    <mergeCell ref="AA1:AB1"/>
    <mergeCell ref="AC1:AD1"/>
    <mergeCell ref="O1:P1"/>
    <mergeCell ref="W1:X1"/>
    <mergeCell ref="Y1:Z1"/>
    <mergeCell ref="U1:V1"/>
    <mergeCell ref="S1:T1"/>
    <mergeCell ref="Q1:R1"/>
    <mergeCell ref="BI1:BJ1"/>
    <mergeCell ref="AO1:AP1"/>
    <mergeCell ref="AW1:AX1"/>
    <mergeCell ref="AY1:AZ1"/>
    <mergeCell ref="BE1:BF1"/>
    <mergeCell ref="BC1:BD1"/>
    <mergeCell ref="BA1:BB1"/>
    <mergeCell ref="CY1:CZ1"/>
    <mergeCell ref="DC67:DD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s>
  <phoneticPr fontId="2" type="noConversion"/>
  <conditionalFormatting sqref="CB91:CZ99 DA89:DB90">
    <cfRule type="cellIs" dxfId="6" priority="1" operator="greaterThan">
      <formula>0.2</formula>
    </cfRule>
  </conditionalFormatting>
  <hyperlinks>
    <hyperlink ref="DC4" location="Indice!A1" display="Volver al Indice"/>
    <hyperlink ref="DC4:DD4" location="Indice!B21" display="Volver al Indice"/>
    <hyperlink ref="DC67" location="Indice!A1" display="Volver al Indice"/>
    <hyperlink ref="DC67:DD67" location="Indice!B21" display="Volver al Indice"/>
  </hyperlinks>
  <pageMargins left="0.75" right="0.75" top="1" bottom="1" header="0" footer="0"/>
  <pageSetup scale="5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69" customWidth="1"/>
    <col min="4" max="4" width="8.42578125" style="269" customWidth="1"/>
    <col min="5" max="5" width="8.5703125" style="269" customWidth="1"/>
    <col min="6" max="6" width="7.28515625" style="269" customWidth="1"/>
    <col min="7" max="7" width="8.42578125" style="269" customWidth="1"/>
    <col min="8" max="9" width="8.5703125" style="269" customWidth="1"/>
    <col min="10" max="10" width="8.42578125" style="269" customWidth="1"/>
    <col min="11" max="11" width="8.5703125" style="269" customWidth="1"/>
    <col min="12" max="12" width="8.42578125" style="269" customWidth="1"/>
    <col min="13" max="13" width="8.5703125" style="269" customWidth="1"/>
    <col min="14" max="15" width="7.42578125" style="269" customWidth="1"/>
    <col min="16" max="16" width="9.5703125" style="269" customWidth="1"/>
    <col min="17" max="18" width="7.42578125" style="269" customWidth="1"/>
    <col min="19" max="19" width="9.5703125" style="269" customWidth="1"/>
    <col min="20" max="16384" width="11.42578125" style="30"/>
  </cols>
  <sheetData>
    <row r="1" spans="1:22" x14ac:dyDescent="0.2">
      <c r="A1" s="260"/>
      <c r="B1" s="507" t="s">
        <v>330</v>
      </c>
      <c r="C1" s="508"/>
      <c r="D1" s="508"/>
      <c r="E1" s="508"/>
      <c r="F1" s="508"/>
      <c r="G1" s="508"/>
      <c r="H1" s="508"/>
      <c r="I1" s="508"/>
      <c r="J1" s="508"/>
      <c r="K1" s="508"/>
      <c r="L1" s="508"/>
      <c r="M1" s="508"/>
      <c r="N1" s="508"/>
      <c r="O1" s="508"/>
      <c r="P1" s="508"/>
      <c r="Q1" s="508"/>
      <c r="R1" s="508"/>
      <c r="S1" s="508"/>
    </row>
    <row r="2" spans="1:22" ht="13.5" thickBot="1" x14ac:dyDescent="0.25">
      <c r="A2" s="260"/>
      <c r="B2" s="261"/>
      <c r="C2" s="262" t="s">
        <v>97</v>
      </c>
      <c r="D2" s="262">
        <v>1</v>
      </c>
      <c r="E2" s="262">
        <v>2</v>
      </c>
      <c r="F2" s="262">
        <v>3</v>
      </c>
      <c r="G2" s="262">
        <v>4</v>
      </c>
      <c r="H2" s="262">
        <v>5</v>
      </c>
      <c r="I2" s="262">
        <v>6</v>
      </c>
      <c r="J2" s="262">
        <v>7</v>
      </c>
      <c r="K2" s="262">
        <v>8</v>
      </c>
      <c r="L2" s="262">
        <v>9</v>
      </c>
      <c r="M2" s="262">
        <v>10</v>
      </c>
      <c r="N2" s="262">
        <v>11</v>
      </c>
      <c r="O2" s="262">
        <v>12</v>
      </c>
      <c r="P2" s="262">
        <v>13</v>
      </c>
      <c r="Q2" s="262">
        <v>14</v>
      </c>
      <c r="R2" s="262">
        <v>15</v>
      </c>
      <c r="S2" s="263" t="s">
        <v>98</v>
      </c>
    </row>
    <row r="3" spans="1:22" ht="13.5" thickBot="1" x14ac:dyDescent="0.25">
      <c r="A3" s="265">
        <v>1</v>
      </c>
      <c r="B3" s="266"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8">
        <f t="shared" ref="S3:S71" si="0">SUM(C3:R3)</f>
        <v>2245</v>
      </c>
      <c r="U3" s="467" t="s">
        <v>67</v>
      </c>
      <c r="V3" s="468"/>
    </row>
    <row r="4" spans="1:22" x14ac:dyDescent="0.2">
      <c r="A4" s="265">
        <v>2</v>
      </c>
      <c r="B4" s="266"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8">
        <f t="shared" si="0"/>
        <v>2542</v>
      </c>
    </row>
    <row r="5" spans="1:22" x14ac:dyDescent="0.2">
      <c r="A5" s="265">
        <v>3</v>
      </c>
      <c r="B5" s="266"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8">
        <f t="shared" si="0"/>
        <v>9170</v>
      </c>
    </row>
    <row r="6" spans="1:22" x14ac:dyDescent="0.2">
      <c r="A6" s="265">
        <v>4</v>
      </c>
      <c r="B6" s="266"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8">
        <f t="shared" si="0"/>
        <v>5139</v>
      </c>
    </row>
    <row r="7" spans="1:22" x14ac:dyDescent="0.2">
      <c r="A7" s="265">
        <v>5</v>
      </c>
      <c r="B7" s="266"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8">
        <f t="shared" si="0"/>
        <v>6622</v>
      </c>
    </row>
    <row r="8" spans="1:22" x14ac:dyDescent="0.2">
      <c r="A8" s="265">
        <v>6</v>
      </c>
      <c r="B8" s="266"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8">
        <f t="shared" si="0"/>
        <v>5387</v>
      </c>
    </row>
    <row r="9" spans="1:22" x14ac:dyDescent="0.2">
      <c r="A9" s="265">
        <v>7</v>
      </c>
      <c r="B9" s="266"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8">
        <f t="shared" si="0"/>
        <v>69620</v>
      </c>
    </row>
    <row r="10" spans="1:22" x14ac:dyDescent="0.2">
      <c r="A10" s="265">
        <v>8</v>
      </c>
      <c r="B10" s="266"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8">
        <f t="shared" si="0"/>
        <v>15273</v>
      </c>
    </row>
    <row r="11" spans="1:22" x14ac:dyDescent="0.2">
      <c r="A11" s="265">
        <v>9</v>
      </c>
      <c r="B11" s="266"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8">
        <f t="shared" si="0"/>
        <v>230</v>
      </c>
    </row>
    <row r="12" spans="1:22" x14ac:dyDescent="0.2">
      <c r="A12" s="265">
        <v>10</v>
      </c>
      <c r="B12" s="266"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8">
        <f t="shared" si="0"/>
        <v>1108</v>
      </c>
    </row>
    <row r="13" spans="1:22" x14ac:dyDescent="0.2">
      <c r="A13" s="265">
        <v>11</v>
      </c>
      <c r="B13" s="266"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8">
        <f t="shared" si="0"/>
        <v>13321</v>
      </c>
    </row>
    <row r="14" spans="1:22" x14ac:dyDescent="0.2">
      <c r="A14" s="265">
        <v>12</v>
      </c>
      <c r="B14" s="266"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8">
        <f t="shared" si="0"/>
        <v>1105</v>
      </c>
    </row>
    <row r="15" spans="1:22" x14ac:dyDescent="0.2">
      <c r="A15" s="265">
        <v>13</v>
      </c>
      <c r="B15" s="266"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68">
        <f t="shared" si="0"/>
        <v>282</v>
      </c>
    </row>
    <row r="16" spans="1:22" x14ac:dyDescent="0.2">
      <c r="A16" s="265">
        <v>14</v>
      </c>
      <c r="B16" s="266"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8">
        <f t="shared" si="0"/>
        <v>845</v>
      </c>
    </row>
    <row r="17" spans="1:19" x14ac:dyDescent="0.2">
      <c r="A17" s="265">
        <v>15</v>
      </c>
      <c r="B17" s="266"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8">
        <f t="shared" si="0"/>
        <v>1674</v>
      </c>
    </row>
    <row r="18" spans="1:19" x14ac:dyDescent="0.2">
      <c r="A18" s="265">
        <v>16</v>
      </c>
      <c r="B18" s="266"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8">
        <f t="shared" si="0"/>
        <v>1847</v>
      </c>
    </row>
    <row r="19" spans="1:19" x14ac:dyDescent="0.2">
      <c r="A19" s="265">
        <v>17</v>
      </c>
      <c r="B19" s="266"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8">
        <f t="shared" si="0"/>
        <v>1906</v>
      </c>
    </row>
    <row r="20" spans="1:19" x14ac:dyDescent="0.2">
      <c r="A20" s="265">
        <v>18</v>
      </c>
      <c r="B20" s="266"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8">
        <f t="shared" si="0"/>
        <v>3934</v>
      </c>
    </row>
    <row r="21" spans="1:19" x14ac:dyDescent="0.2">
      <c r="A21" s="265">
        <v>19</v>
      </c>
      <c r="B21" s="266"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8">
        <f t="shared" si="0"/>
        <v>74439</v>
      </c>
    </row>
    <row r="22" spans="1:19" x14ac:dyDescent="0.2">
      <c r="A22" s="265">
        <v>20</v>
      </c>
      <c r="B22" s="266"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8">
        <f t="shared" si="0"/>
        <v>625</v>
      </c>
    </row>
    <row r="23" spans="1:19" x14ac:dyDescent="0.2">
      <c r="A23" s="265">
        <v>21</v>
      </c>
      <c r="B23" s="266"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8">
        <f t="shared" si="0"/>
        <v>150491</v>
      </c>
    </row>
    <row r="24" spans="1:19" x14ac:dyDescent="0.2">
      <c r="A24" s="265">
        <v>22</v>
      </c>
      <c r="B24" s="266"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8">
        <f t="shared" si="0"/>
        <v>1494</v>
      </c>
    </row>
    <row r="25" spans="1:19" x14ac:dyDescent="0.2">
      <c r="A25" s="265">
        <v>23</v>
      </c>
      <c r="B25" s="266"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8">
        <f t="shared" si="0"/>
        <v>82824</v>
      </c>
    </row>
    <row r="26" spans="1:19" x14ac:dyDescent="0.2">
      <c r="A26" s="265">
        <v>24</v>
      </c>
      <c r="B26" s="266"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8">
        <f t="shared" si="0"/>
        <v>3901</v>
      </c>
    </row>
    <row r="27" spans="1:19" ht="21" x14ac:dyDescent="0.2">
      <c r="A27" s="265">
        <v>25</v>
      </c>
      <c r="B27" s="266"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8">
        <f t="shared" si="0"/>
        <v>3589</v>
      </c>
    </row>
    <row r="28" spans="1:19" ht="21" x14ac:dyDescent="0.2">
      <c r="A28" s="265">
        <v>26</v>
      </c>
      <c r="B28" s="266"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8">
        <f t="shared" si="0"/>
        <v>9176</v>
      </c>
    </row>
    <row r="29" spans="1:19" x14ac:dyDescent="0.2">
      <c r="A29" s="265">
        <v>27</v>
      </c>
      <c r="B29" s="266"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8">
        <f t="shared" si="0"/>
        <v>872</v>
      </c>
    </row>
    <row r="30" spans="1:19" x14ac:dyDescent="0.2">
      <c r="A30" s="265">
        <v>28</v>
      </c>
      <c r="B30" s="266"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8">
        <f t="shared" si="0"/>
        <v>3430</v>
      </c>
    </row>
    <row r="31" spans="1:19" x14ac:dyDescent="0.2">
      <c r="A31" s="265">
        <v>29</v>
      </c>
      <c r="B31" s="266"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8">
        <f t="shared" si="0"/>
        <v>6893</v>
      </c>
    </row>
    <row r="32" spans="1:19" x14ac:dyDescent="0.2">
      <c r="A32" s="265">
        <v>30</v>
      </c>
      <c r="B32" s="266"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8">
        <f t="shared" si="0"/>
        <v>3095</v>
      </c>
    </row>
    <row r="33" spans="1:19" x14ac:dyDescent="0.2">
      <c r="A33" s="265">
        <v>31</v>
      </c>
      <c r="B33" s="266"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8">
        <f t="shared" si="0"/>
        <v>3196</v>
      </c>
    </row>
    <row r="34" spans="1:19" x14ac:dyDescent="0.2">
      <c r="A34" s="265">
        <v>32</v>
      </c>
      <c r="B34" s="266"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8">
        <f t="shared" si="0"/>
        <v>1070</v>
      </c>
    </row>
    <row r="35" spans="1:19" x14ac:dyDescent="0.2">
      <c r="A35" s="265">
        <v>33</v>
      </c>
      <c r="B35" s="266" t="s">
        <v>131</v>
      </c>
      <c r="C35" s="62"/>
      <c r="D35" s="62">
        <v>2</v>
      </c>
      <c r="E35" s="62">
        <v>7</v>
      </c>
      <c r="F35" s="62">
        <v>1</v>
      </c>
      <c r="G35" s="62"/>
      <c r="H35" s="62">
        <v>12</v>
      </c>
      <c r="I35" s="62">
        <v>10</v>
      </c>
      <c r="J35" s="62">
        <v>1</v>
      </c>
      <c r="K35" s="62">
        <v>6</v>
      </c>
      <c r="L35" s="62">
        <v>10</v>
      </c>
      <c r="M35" s="62">
        <v>5</v>
      </c>
      <c r="N35" s="62">
        <v>1</v>
      </c>
      <c r="O35" s="62"/>
      <c r="P35" s="62">
        <v>154</v>
      </c>
      <c r="Q35" s="62">
        <v>1</v>
      </c>
      <c r="R35" s="62"/>
      <c r="S35" s="268">
        <f t="shared" si="0"/>
        <v>210</v>
      </c>
    </row>
    <row r="36" spans="1:19" x14ac:dyDescent="0.2">
      <c r="A36" s="265">
        <v>34</v>
      </c>
      <c r="B36" s="266"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8">
        <f t="shared" si="0"/>
        <v>137964</v>
      </c>
    </row>
    <row r="37" spans="1:19" ht="21" x14ac:dyDescent="0.2">
      <c r="A37" s="265">
        <v>35</v>
      </c>
      <c r="B37" s="266"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8">
        <f t="shared" si="0"/>
        <v>1761</v>
      </c>
    </row>
    <row r="38" spans="1:19" x14ac:dyDescent="0.2">
      <c r="A38" s="265">
        <v>36</v>
      </c>
      <c r="B38" s="266"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8">
        <f t="shared" si="0"/>
        <v>893</v>
      </c>
    </row>
    <row r="39" spans="1:19" x14ac:dyDescent="0.2">
      <c r="A39" s="265">
        <v>37</v>
      </c>
      <c r="B39" s="266"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8">
        <f t="shared" si="0"/>
        <v>4622</v>
      </c>
    </row>
    <row r="40" spans="1:19" x14ac:dyDescent="0.2">
      <c r="A40" s="265">
        <v>38</v>
      </c>
      <c r="B40" s="266"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8">
        <f t="shared" si="0"/>
        <v>5003</v>
      </c>
    </row>
    <row r="41" spans="1:19" x14ac:dyDescent="0.2">
      <c r="A41" s="265">
        <v>39</v>
      </c>
      <c r="B41" s="266"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8">
        <f t="shared" si="0"/>
        <v>23735</v>
      </c>
    </row>
    <row r="42" spans="1:19" x14ac:dyDescent="0.2">
      <c r="A42" s="265">
        <v>40</v>
      </c>
      <c r="B42" s="266"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8">
        <f t="shared" si="0"/>
        <v>1628</v>
      </c>
    </row>
    <row r="43" spans="1:19" ht="21" x14ac:dyDescent="0.2">
      <c r="A43" s="265">
        <v>41</v>
      </c>
      <c r="B43" s="266"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8">
        <f t="shared" si="0"/>
        <v>7743</v>
      </c>
    </row>
    <row r="44" spans="1:19" x14ac:dyDescent="0.2">
      <c r="A44" s="265">
        <v>42</v>
      </c>
      <c r="B44" s="266"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8">
        <f t="shared" si="0"/>
        <v>445</v>
      </c>
    </row>
    <row r="45" spans="1:19" ht="21" x14ac:dyDescent="0.2">
      <c r="A45" s="265">
        <v>43</v>
      </c>
      <c r="B45" s="266"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8">
        <f t="shared" si="0"/>
        <v>878</v>
      </c>
    </row>
    <row r="46" spans="1:19" x14ac:dyDescent="0.2">
      <c r="A46" s="265">
        <v>44</v>
      </c>
      <c r="B46" s="266"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8">
        <f t="shared" si="0"/>
        <v>6699</v>
      </c>
    </row>
    <row r="47" spans="1:19" x14ac:dyDescent="0.2">
      <c r="A47" s="265">
        <v>45</v>
      </c>
      <c r="B47" s="266"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8">
        <f t="shared" si="0"/>
        <v>649</v>
      </c>
    </row>
    <row r="48" spans="1:19" x14ac:dyDescent="0.2">
      <c r="A48" s="265">
        <v>46</v>
      </c>
      <c r="B48" s="266"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8">
        <f t="shared" si="0"/>
        <v>52017</v>
      </c>
    </row>
    <row r="49" spans="1:19" x14ac:dyDescent="0.2">
      <c r="A49" s="265">
        <v>47</v>
      </c>
      <c r="B49" s="266"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8">
        <f t="shared" si="0"/>
        <v>4453</v>
      </c>
    </row>
    <row r="50" spans="1:19" x14ac:dyDescent="0.2">
      <c r="A50" s="265">
        <v>48</v>
      </c>
      <c r="B50" s="266"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8">
        <f t="shared" si="0"/>
        <v>545</v>
      </c>
    </row>
    <row r="51" spans="1:19" x14ac:dyDescent="0.2">
      <c r="A51" s="265">
        <v>49</v>
      </c>
      <c r="B51" s="266"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8">
        <f t="shared" si="0"/>
        <v>930</v>
      </c>
    </row>
    <row r="52" spans="1:19" x14ac:dyDescent="0.2">
      <c r="A52" s="265">
        <v>50</v>
      </c>
      <c r="B52" s="266"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8">
        <f t="shared" si="0"/>
        <v>414</v>
      </c>
    </row>
    <row r="53" spans="1:19" x14ac:dyDescent="0.2">
      <c r="A53" s="265">
        <v>51</v>
      </c>
      <c r="B53" s="266" t="s">
        <v>149</v>
      </c>
      <c r="C53" s="62"/>
      <c r="D53" s="62">
        <v>1</v>
      </c>
      <c r="E53" s="62">
        <v>5</v>
      </c>
      <c r="F53" s="62"/>
      <c r="G53" s="62">
        <v>1</v>
      </c>
      <c r="H53" s="62">
        <v>7</v>
      </c>
      <c r="I53" s="62">
        <v>4</v>
      </c>
      <c r="J53" s="62">
        <v>2</v>
      </c>
      <c r="K53" s="62">
        <v>8</v>
      </c>
      <c r="L53" s="62">
        <v>1</v>
      </c>
      <c r="M53" s="62">
        <v>1</v>
      </c>
      <c r="N53" s="62">
        <v>1</v>
      </c>
      <c r="O53" s="62">
        <v>3</v>
      </c>
      <c r="P53" s="62">
        <v>44</v>
      </c>
      <c r="Q53" s="62"/>
      <c r="R53" s="62"/>
      <c r="S53" s="268">
        <f t="shared" si="0"/>
        <v>78</v>
      </c>
    </row>
    <row r="54" spans="1:19" x14ac:dyDescent="0.2">
      <c r="A54" s="265">
        <v>52</v>
      </c>
      <c r="B54" s="266"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8">
        <f t="shared" si="0"/>
        <v>5887</v>
      </c>
    </row>
    <row r="55" spans="1:19" x14ac:dyDescent="0.2">
      <c r="A55" s="265">
        <v>53</v>
      </c>
      <c r="B55" s="266"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8">
        <f t="shared" si="0"/>
        <v>529</v>
      </c>
    </row>
    <row r="56" spans="1:19" x14ac:dyDescent="0.2">
      <c r="A56" s="265">
        <v>54</v>
      </c>
      <c r="B56" s="266"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68">
        <f t="shared" si="0"/>
        <v>849</v>
      </c>
    </row>
    <row r="57" spans="1:19" x14ac:dyDescent="0.2">
      <c r="A57" s="265">
        <v>55</v>
      </c>
      <c r="B57" s="266"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68">
        <f t="shared" si="0"/>
        <v>245</v>
      </c>
    </row>
    <row r="58" spans="1:19" ht="21" x14ac:dyDescent="0.2">
      <c r="A58" s="265">
        <v>56</v>
      </c>
      <c r="B58" s="266"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8">
        <f t="shared" si="0"/>
        <v>6732</v>
      </c>
    </row>
    <row r="59" spans="1:19" x14ac:dyDescent="0.2">
      <c r="A59" s="265">
        <v>57</v>
      </c>
      <c r="B59" s="266"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8">
        <f t="shared" si="0"/>
        <v>843</v>
      </c>
    </row>
    <row r="60" spans="1:19" x14ac:dyDescent="0.2">
      <c r="A60" s="265">
        <v>58</v>
      </c>
      <c r="B60" s="266"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8">
        <f t="shared" si="0"/>
        <v>454</v>
      </c>
    </row>
    <row r="61" spans="1:19" x14ac:dyDescent="0.2">
      <c r="A61" s="265">
        <v>59</v>
      </c>
      <c r="B61" s="266"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8">
        <f t="shared" si="0"/>
        <v>1052</v>
      </c>
    </row>
    <row r="62" spans="1:19" x14ac:dyDescent="0.2">
      <c r="A62" s="265">
        <v>60</v>
      </c>
      <c r="B62" s="266"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8">
        <f t="shared" si="0"/>
        <v>1456</v>
      </c>
    </row>
    <row r="63" spans="1:19" x14ac:dyDescent="0.2">
      <c r="A63" s="265">
        <v>61</v>
      </c>
      <c r="B63" s="266"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8">
        <f t="shared" si="0"/>
        <v>9968</v>
      </c>
    </row>
    <row r="64" spans="1:19" x14ac:dyDescent="0.2">
      <c r="A64" s="265">
        <v>62</v>
      </c>
      <c r="B64" s="266"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8">
        <f t="shared" si="0"/>
        <v>1567</v>
      </c>
    </row>
    <row r="65" spans="1:22" x14ac:dyDescent="0.2">
      <c r="A65" s="265">
        <v>63</v>
      </c>
      <c r="B65" s="266" t="s">
        <v>185</v>
      </c>
      <c r="C65" s="62">
        <v>1</v>
      </c>
      <c r="D65" s="62">
        <v>3</v>
      </c>
      <c r="E65" s="62">
        <v>4</v>
      </c>
      <c r="F65" s="62">
        <v>2</v>
      </c>
      <c r="G65" s="62">
        <v>2</v>
      </c>
      <c r="H65" s="62">
        <v>15</v>
      </c>
      <c r="I65" s="62">
        <v>3</v>
      </c>
      <c r="J65" s="62">
        <v>3</v>
      </c>
      <c r="K65" s="62">
        <v>12</v>
      </c>
      <c r="L65" s="62"/>
      <c r="M65" s="62">
        <v>8</v>
      </c>
      <c r="N65" s="62"/>
      <c r="O65" s="62">
        <v>1</v>
      </c>
      <c r="P65" s="62">
        <v>138</v>
      </c>
      <c r="Q65" s="62"/>
      <c r="R65" s="62"/>
      <c r="S65" s="268">
        <f t="shared" si="0"/>
        <v>192</v>
      </c>
    </row>
    <row r="66" spans="1:22" x14ac:dyDescent="0.2">
      <c r="A66" s="265">
        <v>64</v>
      </c>
      <c r="B66" s="266" t="s">
        <v>186</v>
      </c>
      <c r="C66" s="62"/>
      <c r="D66" s="62">
        <v>4</v>
      </c>
      <c r="E66" s="62">
        <v>4</v>
      </c>
      <c r="F66" s="62">
        <v>2</v>
      </c>
      <c r="G66" s="62">
        <v>3</v>
      </c>
      <c r="H66" s="62">
        <v>6</v>
      </c>
      <c r="I66" s="62">
        <v>8</v>
      </c>
      <c r="J66" s="62">
        <v>3</v>
      </c>
      <c r="K66" s="62">
        <v>11</v>
      </c>
      <c r="L66" s="62">
        <v>6</v>
      </c>
      <c r="M66" s="62">
        <v>6</v>
      </c>
      <c r="N66" s="62"/>
      <c r="O66" s="62">
        <v>9</v>
      </c>
      <c r="P66" s="62">
        <v>246</v>
      </c>
      <c r="Q66" s="62">
        <v>2</v>
      </c>
      <c r="R66" s="62"/>
      <c r="S66" s="268">
        <f t="shared" si="0"/>
        <v>310</v>
      </c>
    </row>
    <row r="67" spans="1:22" x14ac:dyDescent="0.2">
      <c r="A67" s="265">
        <v>65</v>
      </c>
      <c r="B67" s="266"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8">
        <f t="shared" si="0"/>
        <v>874</v>
      </c>
    </row>
    <row r="68" spans="1:22" x14ac:dyDescent="0.2">
      <c r="A68" s="265">
        <v>66</v>
      </c>
      <c r="B68" s="266"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8">
        <f t="shared" si="0"/>
        <v>12409</v>
      </c>
    </row>
    <row r="69" spans="1:22" x14ac:dyDescent="0.2">
      <c r="A69" s="265">
        <v>67</v>
      </c>
      <c r="B69" s="266"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8">
        <f t="shared" si="0"/>
        <v>527</v>
      </c>
    </row>
    <row r="70" spans="1:22" x14ac:dyDescent="0.2">
      <c r="A70" s="265">
        <v>68</v>
      </c>
      <c r="B70" s="266"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68">
        <f t="shared" si="0"/>
        <v>263</v>
      </c>
    </row>
    <row r="71" spans="1:22" x14ac:dyDescent="0.2">
      <c r="A71" s="265">
        <v>69</v>
      </c>
      <c r="B71" s="266"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8">
        <f t="shared" si="0"/>
        <v>243</v>
      </c>
    </row>
    <row r="72" spans="1:22" x14ac:dyDescent="0.2">
      <c r="A72" s="267"/>
      <c r="B72" s="267" t="s">
        <v>98</v>
      </c>
      <c r="C72" s="268">
        <f t="shared" ref="C72:S72" si="1">SUM(C3:C71)</f>
        <v>2709</v>
      </c>
      <c r="D72" s="268">
        <f t="shared" si="1"/>
        <v>21439</v>
      </c>
      <c r="E72" s="268">
        <f t="shared" si="1"/>
        <v>27755</v>
      </c>
      <c r="F72" s="268">
        <f t="shared" si="1"/>
        <v>6140</v>
      </c>
      <c r="G72" s="268">
        <f t="shared" si="1"/>
        <v>13725</v>
      </c>
      <c r="H72" s="268">
        <f t="shared" si="1"/>
        <v>53357</v>
      </c>
      <c r="I72" s="268">
        <f t="shared" si="1"/>
        <v>32987</v>
      </c>
      <c r="J72" s="268">
        <f t="shared" si="1"/>
        <v>17020</v>
      </c>
      <c r="K72" s="268">
        <f t="shared" si="1"/>
        <v>59368</v>
      </c>
      <c r="L72" s="268">
        <f t="shared" si="1"/>
        <v>27291</v>
      </c>
      <c r="M72" s="268">
        <f t="shared" si="1"/>
        <v>34624</v>
      </c>
      <c r="N72" s="268">
        <f t="shared" si="1"/>
        <v>2393</v>
      </c>
      <c r="O72" s="268">
        <f t="shared" si="1"/>
        <v>7278</v>
      </c>
      <c r="P72" s="268">
        <f t="shared" si="1"/>
        <v>464949</v>
      </c>
      <c r="Q72" s="268">
        <f t="shared" si="1"/>
        <v>6894</v>
      </c>
      <c r="R72" s="268">
        <f t="shared" si="1"/>
        <v>4483</v>
      </c>
      <c r="S72" s="268">
        <f t="shared" si="1"/>
        <v>782412</v>
      </c>
    </row>
    <row r="74" spans="1:22" ht="13.5" thickBot="1" x14ac:dyDescent="0.25">
      <c r="A74" s="260">
        <v>0</v>
      </c>
      <c r="B74" s="261" t="s">
        <v>324</v>
      </c>
      <c r="C74" s="264">
        <v>4</v>
      </c>
      <c r="D74" s="264"/>
      <c r="E74" s="264"/>
      <c r="F74" s="264"/>
      <c r="G74" s="264"/>
      <c r="H74" s="264"/>
      <c r="I74" s="264"/>
      <c r="J74" s="264">
        <v>2</v>
      </c>
      <c r="K74" s="264">
        <v>1</v>
      </c>
      <c r="L74" s="264"/>
      <c r="M74" s="264">
        <v>2</v>
      </c>
      <c r="N74" s="264">
        <v>1</v>
      </c>
      <c r="O74" s="264"/>
      <c r="P74" s="264">
        <v>2</v>
      </c>
      <c r="Q74" s="264"/>
      <c r="R74" s="264"/>
      <c r="S74" s="263">
        <f>SUM(C74:R74)</f>
        <v>12</v>
      </c>
    </row>
    <row r="75" spans="1:22" ht="13.5" thickBot="1" x14ac:dyDescent="0.25">
      <c r="U75" s="467" t="s">
        <v>67</v>
      </c>
      <c r="V75" s="468"/>
    </row>
    <row r="78" spans="1:22" x14ac:dyDescent="0.2">
      <c r="C78" s="270"/>
      <c r="D78" s="270"/>
      <c r="E78" s="270"/>
      <c r="F78" s="270"/>
      <c r="G78" s="270"/>
      <c r="H78" s="270"/>
      <c r="I78" s="270"/>
      <c r="J78" s="270"/>
      <c r="K78" s="270"/>
      <c r="L78" s="270"/>
      <c r="M78" s="270"/>
      <c r="N78" s="270"/>
      <c r="O78" s="270"/>
      <c r="P78" s="270"/>
      <c r="Q78" s="270"/>
      <c r="R78" s="270"/>
      <c r="S78" s="270"/>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103"/>
  <sheetViews>
    <sheetView showGridLines="0" zoomScale="75" workbookViewId="0">
      <selection activeCell="A2" sqref="A2"/>
    </sheetView>
  </sheetViews>
  <sheetFormatPr baseColWidth="10" defaultColWidth="11.42578125" defaultRowHeight="12.75" x14ac:dyDescent="0.2"/>
  <cols>
    <col min="1" max="1" width="3.140625" style="269"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511" t="s">
        <v>394</v>
      </c>
      <c r="C2" s="512"/>
      <c r="D2" s="512"/>
      <c r="E2" s="512"/>
    </row>
    <row r="3" spans="1:11" ht="12.6" customHeight="1" x14ac:dyDescent="0.2">
      <c r="B3" s="313"/>
      <c r="C3" s="529" t="s">
        <v>494</v>
      </c>
      <c r="D3" s="530"/>
      <c r="E3" s="531"/>
      <c r="F3" s="523" t="s">
        <v>496</v>
      </c>
      <c r="G3" s="524"/>
      <c r="H3" s="525"/>
    </row>
    <row r="4" spans="1:11" ht="13.5" thickBot="1" x14ac:dyDescent="0.25">
      <c r="B4" s="313"/>
      <c r="C4" s="532"/>
      <c r="D4" s="533"/>
      <c r="E4" s="534"/>
      <c r="F4" s="526" t="s">
        <v>345</v>
      </c>
      <c r="G4" s="527"/>
      <c r="H4" s="528"/>
    </row>
    <row r="5" spans="1:11" ht="13.15" customHeight="1" x14ac:dyDescent="0.2">
      <c r="A5" s="288"/>
      <c r="B5" s="515" t="s">
        <v>0</v>
      </c>
      <c r="C5" s="517" t="s">
        <v>54</v>
      </c>
      <c r="D5" s="519" t="s">
        <v>55</v>
      </c>
      <c r="E5" s="521" t="s">
        <v>77</v>
      </c>
      <c r="F5" s="517" t="s">
        <v>54</v>
      </c>
      <c r="G5" s="519" t="s">
        <v>55</v>
      </c>
      <c r="H5" s="521" t="s">
        <v>77</v>
      </c>
    </row>
    <row r="6" spans="1:11" ht="33" customHeight="1" thickBot="1" x14ac:dyDescent="0.25">
      <c r="A6" s="385"/>
      <c r="B6" s="516"/>
      <c r="C6" s="518"/>
      <c r="D6" s="520"/>
      <c r="E6" s="522"/>
      <c r="F6" s="518"/>
      <c r="G6" s="520"/>
      <c r="H6" s="522"/>
    </row>
    <row r="7" spans="1:11" ht="13.5" thickBot="1" x14ac:dyDescent="0.25">
      <c r="A7" s="381">
        <v>1</v>
      </c>
      <c r="B7" s="452" t="s">
        <v>1</v>
      </c>
      <c r="C7" s="382">
        <f>'Año 2019'!$K5/VLOOKUP($A7,DATOS,4,0)*100000</f>
        <v>42.322898377184295</v>
      </c>
      <c r="D7" s="383">
        <f>'Año 2019'!$L5/VLOOKUP($A7,DATOS,5,0)*100000</f>
        <v>10.599864742221802</v>
      </c>
      <c r="E7" s="384">
        <f>$C7/$D7</f>
        <v>3.9927772105055306</v>
      </c>
      <c r="F7" s="455">
        <f>('Año 2019'!$E5-'Año 2018'!$E5)/VLOOKUP($A7,DATOS,4,0)*100000</f>
        <v>42.39508479774917</v>
      </c>
      <c r="G7" s="395">
        <f>('Año 2019'!$F5-'Año 2018'!$F5)/VLOOKUP($A7,DATOS,5,0)*100000</f>
        <v>12.089101937409989</v>
      </c>
      <c r="H7" s="399">
        <f>$F7/$G7</f>
        <v>3.5068845491786829</v>
      </c>
      <c r="I7" s="284"/>
    </row>
    <row r="8" spans="1:11" ht="12" customHeight="1" thickBot="1" x14ac:dyDescent="0.25">
      <c r="A8" s="289">
        <v>2</v>
      </c>
      <c r="B8" s="429" t="s">
        <v>2</v>
      </c>
      <c r="C8" s="317">
        <f>'Año 2019'!$K6/VLOOKUP($A8,DATOS,4,0)*100000</f>
        <v>3398.5908985908986</v>
      </c>
      <c r="D8" s="290">
        <f>'Año 2019'!$L6/VLOOKUP($A8,DATOS,5,0)*100000</f>
        <v>640.71172053542284</v>
      </c>
      <c r="E8" s="378">
        <f t="shared" ref="E8:E71" si="0">$C8/$D8</f>
        <v>5.3043994508962662</v>
      </c>
      <c r="F8" s="456">
        <f>('Año 2019'!$E6-'Año 2018'!$E6)/VLOOKUP($A8,DATOS,4,0)*100000</f>
        <v>3245.5532455532452</v>
      </c>
      <c r="G8" s="396">
        <f>('Año 2019'!$F6-'Año 2018'!$F6)/VLOOKUP($A8,DATOS,5,0)*100000</f>
        <v>773.34312765262814</v>
      </c>
      <c r="H8" s="400">
        <f t="shared" ref="H8:H71" si="1">$F8/$G8</f>
        <v>4.1967829408462647</v>
      </c>
      <c r="I8" s="284"/>
      <c r="J8" s="513" t="s">
        <v>67</v>
      </c>
      <c r="K8" s="514"/>
    </row>
    <row r="9" spans="1:11" ht="12" customHeight="1" x14ac:dyDescent="0.2">
      <c r="A9" s="289">
        <v>3</v>
      </c>
      <c r="B9" s="429" t="s">
        <v>3</v>
      </c>
      <c r="C9" s="317">
        <f>'Año 2019'!$K7/VLOOKUP($A9,DATOS,4,0)*100000</f>
        <v>12138.219559574331</v>
      </c>
      <c r="D9" s="290">
        <f>'Año 2019'!$L7/VLOOKUP($A9,DATOS,5,0)*100000</f>
        <v>139.24747839856795</v>
      </c>
      <c r="E9" s="378">
        <f t="shared" si="0"/>
        <v>87.170121133763828</v>
      </c>
      <c r="F9" s="456">
        <f>('Año 2019'!$E7-'Año 2018'!$E7)/VLOOKUP($A9,DATOS,4,0)*100000</f>
        <v>12349.508623662668</v>
      </c>
      <c r="G9" s="396">
        <f>('Año 2019'!$F7-'Año 2018'!$F7)/VLOOKUP($A9,DATOS,5,0)*100000</f>
        <v>135.89108058797206</v>
      </c>
      <c r="H9" s="400">
        <f t="shared" si="1"/>
        <v>90.877992655801606</v>
      </c>
      <c r="I9" s="284"/>
    </row>
    <row r="10" spans="1:11" ht="12" customHeight="1" x14ac:dyDescent="0.2">
      <c r="A10" s="289">
        <v>4</v>
      </c>
      <c r="B10" s="429" t="s">
        <v>78</v>
      </c>
      <c r="C10" s="317">
        <f>'Año 2019'!$K8/VLOOKUP($A10,DATOS,4,0)*100000</f>
        <v>157.95832548005231</v>
      </c>
      <c r="D10" s="290">
        <f>'Año 2019'!$L8/VLOOKUP($A10,DATOS,5,0)*100000</f>
        <v>51.276480681381493</v>
      </c>
      <c r="E10" s="378">
        <f t="shared" si="0"/>
        <v>3.0805219738375498</v>
      </c>
      <c r="F10" s="456">
        <f>('Año 2019'!$E8-'Año 2018'!$E8)/VLOOKUP($A10,DATOS,4,0)*100000</f>
        <v>152.60931171619535</v>
      </c>
      <c r="G10" s="396">
        <f>('Año 2019'!$F8-'Año 2018'!$F8)/VLOOKUP($A10,DATOS,5,0)*100000</f>
        <v>54.079750695853384</v>
      </c>
      <c r="H10" s="400">
        <f t="shared" si="1"/>
        <v>2.8219307550893871</v>
      </c>
      <c r="I10" s="284"/>
    </row>
    <row r="11" spans="1:11" ht="12" customHeight="1" x14ac:dyDescent="0.2">
      <c r="A11" s="289">
        <v>5</v>
      </c>
      <c r="B11" s="429" t="s">
        <v>5</v>
      </c>
      <c r="C11" s="317">
        <f>'Año 2019'!$K9/VLOOKUP($A11,DATOS,4,0)*100000</f>
        <v>712.92752678278623</v>
      </c>
      <c r="D11" s="290">
        <f>'Año 2019'!$L9/VLOOKUP($A11,DATOS,5,0)*100000</f>
        <v>42.80826917933102</v>
      </c>
      <c r="E11" s="378">
        <f t="shared" si="0"/>
        <v>16.653967573325922</v>
      </c>
      <c r="F11" s="456">
        <f>('Año 2019'!$E9-'Año 2018'!$E9)/VLOOKUP($A11,DATOS,4,0)*100000</f>
        <v>677.23134181345711</v>
      </c>
      <c r="G11" s="396">
        <f>('Año 2019'!$F9-'Año 2018'!$F9)/VLOOKUP($A11,DATOS,5,0)*100000</f>
        <v>44.969123148819762</v>
      </c>
      <c r="H11" s="400">
        <f t="shared" si="1"/>
        <v>15.059918770758406</v>
      </c>
      <c r="I11" s="284"/>
    </row>
    <row r="12" spans="1:11" ht="12" customHeight="1" x14ac:dyDescent="0.2">
      <c r="A12" s="289">
        <v>6</v>
      </c>
      <c r="B12" s="429" t="s">
        <v>6</v>
      </c>
      <c r="C12" s="317">
        <f>'Año 2019'!$K10/VLOOKUP($A12,DATOS,4,0)*100000</f>
        <v>10.250471720211786</v>
      </c>
      <c r="D12" s="290">
        <f>'Año 2019'!$L10/VLOOKUP($A12,DATOS,5,0)*100000</f>
        <v>11.067076411300448</v>
      </c>
      <c r="E12" s="378">
        <f t="shared" si="0"/>
        <v>0.9262131514466786</v>
      </c>
      <c r="F12" s="456">
        <f>('Año 2019'!$E10-'Año 2018'!$E10)/VLOOKUP($A12,DATOS,4,0)*100000</f>
        <v>10.019475174404198</v>
      </c>
      <c r="G12" s="396">
        <f>('Año 2019'!$F10-'Año 2018'!$F10)/VLOOKUP($A12,DATOS,5,0)*100000</f>
        <v>12.030700478775158</v>
      </c>
      <c r="H12" s="400">
        <f t="shared" si="1"/>
        <v>0.83282558584853716</v>
      </c>
      <c r="I12" s="284"/>
    </row>
    <row r="13" spans="1:11" ht="12" customHeight="1" x14ac:dyDescent="0.2">
      <c r="A13" s="289">
        <v>7</v>
      </c>
      <c r="B13" s="429" t="s">
        <v>7</v>
      </c>
      <c r="C13" s="317">
        <f>'Año 2019'!$K11/VLOOKUP($A13,DATOS,4,0)*100000</f>
        <v>935.05958014500948</v>
      </c>
      <c r="D13" s="290">
        <f>'Año 2019'!$L11/VLOOKUP($A13,DATOS,5,0)*100000</f>
        <v>261.78453833062935</v>
      </c>
      <c r="E13" s="378">
        <f t="shared" si="0"/>
        <v>3.5718671015017907</v>
      </c>
      <c r="F13" s="456">
        <f>('Año 2019'!$E11-'Año 2018'!$E11)/VLOOKUP($A13,DATOS,4,0)*100000</f>
        <v>954.39832221433858</v>
      </c>
      <c r="G13" s="396">
        <f>('Año 2019'!$F11-'Año 2018'!$F11)/VLOOKUP($A13,DATOS,5,0)*100000</f>
        <v>278.22454893633426</v>
      </c>
      <c r="H13" s="400">
        <f t="shared" si="1"/>
        <v>3.4303167203003797</v>
      </c>
      <c r="I13" s="284"/>
    </row>
    <row r="14" spans="1:11" ht="12" customHeight="1" x14ac:dyDescent="0.2">
      <c r="A14" s="289">
        <v>8</v>
      </c>
      <c r="B14" s="429" t="s">
        <v>8</v>
      </c>
      <c r="C14" s="317">
        <f>'Año 2019'!$K12/VLOOKUP($A14,DATOS,4,0)*100000</f>
        <v>144.05895849266497</v>
      </c>
      <c r="D14" s="290">
        <f>'Año 2019'!$L12/VLOOKUP($A14,DATOS,5,0)*100000</f>
        <v>104.34783903554752</v>
      </c>
      <c r="E14" s="378">
        <f t="shared" si="0"/>
        <v>1.3805648475728309</v>
      </c>
      <c r="F14" s="456">
        <f>('Año 2019'!$E12-'Año 2018'!$E12)/VLOOKUP($A14,DATOS,4,0)*100000</f>
        <v>140.93699326938389</v>
      </c>
      <c r="G14" s="396">
        <f>('Año 2019'!$F12-'Año 2018'!$F12)/VLOOKUP($A14,DATOS,5,0)*100000</f>
        <v>114.17581959401505</v>
      </c>
      <c r="H14" s="400">
        <f t="shared" si="1"/>
        <v>1.2343856498733785</v>
      </c>
      <c r="I14" s="284"/>
    </row>
    <row r="15" spans="1:11" ht="12" customHeight="1" x14ac:dyDescent="0.2">
      <c r="A15" s="289">
        <v>9</v>
      </c>
      <c r="B15" s="429" t="s">
        <v>9</v>
      </c>
      <c r="C15" s="317">
        <f>'Año 2019'!$K13/VLOOKUP($A15,DATOS,4,0)*100000</f>
        <v>483.36798336798341</v>
      </c>
      <c r="D15" s="290">
        <f>'Año 2019'!$L13/VLOOKUP($A15,DATOS,5,0)*100000</f>
        <v>51.012079660463598</v>
      </c>
      <c r="E15" s="378">
        <f t="shared" si="0"/>
        <v>9.4755592515592522</v>
      </c>
      <c r="F15" s="456">
        <f>('Año 2019'!$E13-'Año 2018'!$E13)/VLOOKUP($A15,DATOS,4,0)*100000</f>
        <v>450.45045045045043</v>
      </c>
      <c r="G15" s="396">
        <f>('Año 2019'!$F13-'Año 2018'!$F13)/VLOOKUP($A15,DATOS,5,0)*100000</f>
        <v>69.376428338230497</v>
      </c>
      <c r="H15" s="400">
        <f t="shared" si="1"/>
        <v>6.4928457869634331</v>
      </c>
      <c r="I15" s="284"/>
    </row>
    <row r="16" spans="1:11" ht="12" customHeight="1" x14ac:dyDescent="0.2">
      <c r="A16" s="289">
        <v>10</v>
      </c>
      <c r="B16" s="429" t="s">
        <v>10</v>
      </c>
      <c r="C16" s="317">
        <f>'Año 2019'!$K14/VLOOKUP($A16,DATOS,4,0)*100000</f>
        <v>16.760063021172297</v>
      </c>
      <c r="D16" s="290">
        <f>'Año 2019'!$L14/VLOOKUP($A16,DATOS,5,0)*100000</f>
        <v>6.1476015793888816</v>
      </c>
      <c r="E16" s="378">
        <f t="shared" si="0"/>
        <v>2.7262767121024738</v>
      </c>
      <c r="F16" s="456">
        <f>('Año 2019'!$E14-'Año 2018'!$E14)/VLOOKUP($A16,DATOS,4,0)*100000</f>
        <v>16.614142074470546</v>
      </c>
      <c r="G16" s="396">
        <f>('Año 2019'!$F14-'Año 2018'!$F14)/VLOOKUP($A16,DATOS,5,0)*100000</f>
        <v>9.1046757568164445</v>
      </c>
      <c r="H16" s="400">
        <f t="shared" si="1"/>
        <v>1.8247922845612543</v>
      </c>
      <c r="I16" s="284"/>
    </row>
    <row r="17" spans="1:9" ht="12" customHeight="1" x14ac:dyDescent="0.2">
      <c r="A17" s="289">
        <v>11</v>
      </c>
      <c r="B17" s="429" t="s">
        <v>11</v>
      </c>
      <c r="C17" s="317">
        <f>'Año 2019'!$K15/VLOOKUP($A17,DATOS,4,0)*100000</f>
        <v>509.06585646553197</v>
      </c>
      <c r="D17" s="290">
        <f>'Año 2019'!$L15/VLOOKUP($A17,DATOS,5,0)*100000</f>
        <v>54.459360176979786</v>
      </c>
      <c r="E17" s="378">
        <f t="shared" si="0"/>
        <v>9.3476283013827324</v>
      </c>
      <c r="F17" s="456">
        <f>('Año 2019'!$E15-'Año 2018'!$E15)/VLOOKUP($A17,DATOS,4,0)*100000</f>
        <v>510.27136968896531</v>
      </c>
      <c r="G17" s="396">
        <f>('Año 2019'!$F15-'Año 2018'!$F15)/VLOOKUP($A17,DATOS,5,0)*100000</f>
        <v>69.176527752957156</v>
      </c>
      <c r="H17" s="400">
        <f t="shared" si="1"/>
        <v>7.3763657452025297</v>
      </c>
      <c r="I17" s="284"/>
    </row>
    <row r="18" spans="1:9" ht="12" customHeight="1" x14ac:dyDescent="0.2">
      <c r="A18" s="289">
        <v>12</v>
      </c>
      <c r="B18" s="429" t="s">
        <v>12</v>
      </c>
      <c r="C18" s="317">
        <f>'Año 2019'!$K16/VLOOKUP($A18,DATOS,4,0)*100000</f>
        <v>249.16674953921842</v>
      </c>
      <c r="D18" s="290">
        <f>'Año 2019'!$L16/VLOOKUP($A18,DATOS,5,0)*100000</f>
        <v>173.49526224476179</v>
      </c>
      <c r="E18" s="378">
        <f t="shared" si="0"/>
        <v>1.4361588109979719</v>
      </c>
      <c r="F18" s="456">
        <f>('Año 2019'!$E16-'Año 2018'!$E16)/VLOOKUP($A18,DATOS,4,0)*100000</f>
        <v>241.29639922321473</v>
      </c>
      <c r="G18" s="396">
        <f>('Año 2019'!$F16-'Año 2018'!$F16)/VLOOKUP($A18,DATOS,5,0)*100000</f>
        <v>186.841051648205</v>
      </c>
      <c r="H18" s="400">
        <f t="shared" si="1"/>
        <v>1.2914527995568199</v>
      </c>
      <c r="I18" s="284"/>
    </row>
    <row r="19" spans="1:9" ht="12" customHeight="1" x14ac:dyDescent="0.2">
      <c r="A19" s="289">
        <v>13</v>
      </c>
      <c r="B19" s="429" t="s">
        <v>13</v>
      </c>
      <c r="C19" s="317">
        <f>'Año 2019'!$K17/VLOOKUP($A19,DATOS,4,0)*100000</f>
        <v>231.57773157773158</v>
      </c>
      <c r="D19" s="290">
        <f>'Año 2019'!$L17/VLOOKUP($A19,DATOS,5,0)*100000</f>
        <v>148.95527260855371</v>
      </c>
      <c r="E19" s="378">
        <f t="shared" si="0"/>
        <v>1.5546796533097902</v>
      </c>
      <c r="F19" s="456">
        <f>('Año 2019'!$E17-'Año 2018'!$E17)/VLOOKUP($A19,DATOS,4,0)*100000</f>
        <v>218.87271887271885</v>
      </c>
      <c r="G19" s="396">
        <f>('Año 2019'!$F17-'Año 2018'!$F17)/VLOOKUP($A19,DATOS,5,0)*100000</f>
        <v>124.46947437153118</v>
      </c>
      <c r="H19" s="400">
        <f t="shared" si="1"/>
        <v>1.7584449518875747</v>
      </c>
      <c r="I19" s="284"/>
    </row>
    <row r="20" spans="1:9" ht="12" customHeight="1" x14ac:dyDescent="0.2">
      <c r="A20" s="289">
        <v>14</v>
      </c>
      <c r="B20" s="429" t="s">
        <v>14</v>
      </c>
      <c r="C20" s="317">
        <f>'Año 2019'!$K18/VLOOKUP($A20,DATOS,4,0)*100000</f>
        <v>39.169372802265613</v>
      </c>
      <c r="D20" s="290">
        <f>'Año 2019'!$L18/VLOOKUP($A20,DATOS,5,0)*100000</f>
        <v>15.574973861130823</v>
      </c>
      <c r="E20" s="378">
        <f t="shared" si="0"/>
        <v>2.5148917199801781</v>
      </c>
      <c r="F20" s="456">
        <f>('Año 2019'!$E18-'Año 2018'!$E18)/VLOOKUP($A20,DATOS,4,0)*100000</f>
        <v>38.873754894323987</v>
      </c>
      <c r="G20" s="396">
        <f>('Año 2019'!$F18-'Año 2018'!$F18)/VLOOKUP($A20,DATOS,5,0)*100000</f>
        <v>17.606492190843543</v>
      </c>
      <c r="H20" s="400">
        <f t="shared" si="1"/>
        <v>2.2079216275994331</v>
      </c>
      <c r="I20" s="284"/>
    </row>
    <row r="21" spans="1:9" ht="12" customHeight="1" x14ac:dyDescent="0.2">
      <c r="A21" s="289">
        <v>15</v>
      </c>
      <c r="B21" s="429" t="s">
        <v>15</v>
      </c>
      <c r="C21" s="317">
        <f>'Año 2019'!$K19/VLOOKUP($A21,DATOS,4,0)*100000</f>
        <v>22.464414079788085</v>
      </c>
      <c r="D21" s="290">
        <f>'Año 2019'!$L19/VLOOKUP($A21,DATOS,5,0)*100000</f>
        <v>9.0522260883987826</v>
      </c>
      <c r="E21" s="378">
        <f t="shared" si="0"/>
        <v>2.4816452727112277</v>
      </c>
      <c r="F21" s="456">
        <f>('Año 2019'!$E19-'Año 2018'!$E19)/VLOOKUP($A21,DATOS,4,0)*100000</f>
        <v>21.749768516195854</v>
      </c>
      <c r="G21" s="396">
        <f>('Año 2019'!$F19-'Año 2018'!$F19)/VLOOKUP($A21,DATOS,5,0)*100000</f>
        <v>10.103452343825738</v>
      </c>
      <c r="H21" s="400">
        <f t="shared" si="1"/>
        <v>2.1527065973134647</v>
      </c>
      <c r="I21" s="284"/>
    </row>
    <row r="22" spans="1:9" ht="12" customHeight="1" x14ac:dyDescent="0.2">
      <c r="A22" s="289">
        <v>16</v>
      </c>
      <c r="B22" s="429" t="s">
        <v>16</v>
      </c>
      <c r="C22" s="317">
        <f>'Año 2019'!$K20/VLOOKUP($A22,DATOS,4,0)*100000</f>
        <v>26.050873274782369</v>
      </c>
      <c r="D22" s="290">
        <f>'Año 2019'!$L20/VLOOKUP($A22,DATOS,5,0)*100000</f>
        <v>17.844865140055948</v>
      </c>
      <c r="E22" s="378">
        <f t="shared" si="0"/>
        <v>1.4598526282110471</v>
      </c>
      <c r="F22" s="456">
        <f>('Año 2019'!$E20-'Año 2018'!$E20)/VLOOKUP($A22,DATOS,4,0)*100000</f>
        <v>25.799454304795606</v>
      </c>
      <c r="G22" s="396">
        <f>('Año 2019'!$F20-'Año 2018'!$F20)/VLOOKUP($A22,DATOS,5,0)*100000</f>
        <v>18.69774472395568</v>
      </c>
      <c r="H22" s="400">
        <f t="shared" si="1"/>
        <v>1.3798163728131965</v>
      </c>
      <c r="I22" s="284"/>
    </row>
    <row r="23" spans="1:9" ht="12" customHeight="1" x14ac:dyDescent="0.2">
      <c r="A23" s="289">
        <v>17</v>
      </c>
      <c r="B23" s="429" t="s">
        <v>17</v>
      </c>
      <c r="C23" s="317">
        <f>'Año 2019'!$K21/VLOOKUP($A23,DATOS,4,0)*100000</f>
        <v>24.760413839815374</v>
      </c>
      <c r="D23" s="290">
        <f>'Año 2019'!$L21/VLOOKUP($A23,DATOS,5,0)*100000</f>
        <v>14.741970837701325</v>
      </c>
      <c r="E23" s="378">
        <f t="shared" si="0"/>
        <v>1.6795864075712821</v>
      </c>
      <c r="F23" s="456">
        <f>('Año 2019'!$E21-'Año 2018'!$E21)/VLOOKUP($A23,DATOS,4,0)*100000</f>
        <v>23.450623832346878</v>
      </c>
      <c r="G23" s="396">
        <f>('Año 2019'!$F21-'Año 2018'!$F21)/VLOOKUP($A23,DATOS,5,0)*100000</f>
        <v>17.757373963594777</v>
      </c>
      <c r="H23" s="400">
        <f t="shared" si="1"/>
        <v>1.3206132776402693</v>
      </c>
      <c r="I23" s="284"/>
    </row>
    <row r="24" spans="1:9" ht="12" customHeight="1" x14ac:dyDescent="0.2">
      <c r="A24" s="289">
        <v>18</v>
      </c>
      <c r="B24" s="429" t="s">
        <v>79</v>
      </c>
      <c r="C24" s="317">
        <f>'Año 2019'!$K22/VLOOKUP($A24,DATOS,4,0)*100000</f>
        <v>1335.5209668706921</v>
      </c>
      <c r="D24" s="290">
        <f>'Año 2019'!$L22/VLOOKUP($A24,DATOS,5,0)*100000</f>
        <v>37.610539360831076</v>
      </c>
      <c r="E24" s="378">
        <f t="shared" si="0"/>
        <v>35.509221339738353</v>
      </c>
      <c r="F24" s="456">
        <f>('Año 2019'!$E22-'Año 2018'!$E22)/VLOOKUP($A24,DATOS,4,0)*100000</f>
        <v>1282.5650087443021</v>
      </c>
      <c r="G24" s="396">
        <f>('Año 2019'!$F22-'Año 2018'!$F22)/VLOOKUP($A24,DATOS,5,0)*100000</f>
        <v>39.537787495780499</v>
      </c>
      <c r="H24" s="400">
        <f t="shared" si="1"/>
        <v>32.438967630173501</v>
      </c>
      <c r="I24" s="284"/>
    </row>
    <row r="25" spans="1:9" ht="12" customHeight="1" x14ac:dyDescent="0.2">
      <c r="A25" s="289">
        <v>19</v>
      </c>
      <c r="B25" s="429" t="s">
        <v>19</v>
      </c>
      <c r="C25" s="317">
        <f>'Año 2019'!$K23/VLOOKUP($A25,DATOS,4,0)*100000</f>
        <v>26308.149066019669</v>
      </c>
      <c r="D25" s="290">
        <f>'Año 2019'!$L23/VLOOKUP($A25,DATOS,5,0)*100000</f>
        <v>11513.629412539778</v>
      </c>
      <c r="E25" s="378">
        <f t="shared" si="0"/>
        <v>2.28495708202722</v>
      </c>
      <c r="F25" s="456">
        <f>('Año 2019'!$E23-'Año 2018'!$E23)/VLOOKUP($A25,DATOS,4,0)*100000</f>
        <v>26182.879702971419</v>
      </c>
      <c r="G25" s="396">
        <f>('Año 2019'!$F23-'Año 2018'!$F23)/VLOOKUP($A25,DATOS,5,0)*100000</f>
        <v>9353.126958966026</v>
      </c>
      <c r="H25" s="400">
        <f t="shared" si="1"/>
        <v>2.7993717842001682</v>
      </c>
      <c r="I25" s="284"/>
    </row>
    <row r="26" spans="1:9" ht="12" customHeight="1" x14ac:dyDescent="0.2">
      <c r="A26" s="289">
        <v>20</v>
      </c>
      <c r="B26" s="429" t="s">
        <v>20</v>
      </c>
      <c r="C26" s="317">
        <f>'Año 2019'!$K24/VLOOKUP($A26,DATOS,4,0)*100000</f>
        <v>2522.2947501102763</v>
      </c>
      <c r="D26" s="290">
        <f>'Año 2019'!$L24/VLOOKUP($A26,DATOS,5,0)*100000</f>
        <v>110.82807721989801</v>
      </c>
      <c r="E26" s="378">
        <f t="shared" si="0"/>
        <v>22.758625913049993</v>
      </c>
      <c r="F26" s="456">
        <f>('Año 2019'!$E24-'Año 2018'!$E24)/VLOOKUP($A26,DATOS,4,0)*100000</f>
        <v>2537.9744402747178</v>
      </c>
      <c r="G26" s="396">
        <f>('Año 2019'!$F24-'Año 2018'!$F24)/VLOOKUP($A26,DATOS,5,0)*100000</f>
        <v>123.01336319695483</v>
      </c>
      <c r="H26" s="400">
        <f t="shared" si="1"/>
        <v>20.631697031250219</v>
      </c>
      <c r="I26" s="284"/>
    </row>
    <row r="27" spans="1:9" ht="12" customHeight="1" x14ac:dyDescent="0.2">
      <c r="A27" s="289">
        <v>21</v>
      </c>
      <c r="B27" s="429" t="s">
        <v>21</v>
      </c>
      <c r="C27" s="317">
        <f>'Año 2019'!$K25/VLOOKUP($A27,DATOS,4,0)*100000</f>
        <v>1575.6594366557295</v>
      </c>
      <c r="D27" s="290">
        <f>'Año 2019'!$L25/VLOOKUP($A27,DATOS,5,0)*100000</f>
        <v>726.89828933574768</v>
      </c>
      <c r="E27" s="378">
        <f t="shared" si="0"/>
        <v>2.1676477435317594</v>
      </c>
      <c r="F27" s="456">
        <f>('Año 2019'!$E25-'Año 2018'!$E25)/VLOOKUP($A27,DATOS,4,0)*100000</f>
        <v>1572.6002695834914</v>
      </c>
      <c r="G27" s="396">
        <f>('Año 2019'!$F25-'Año 2018'!$F25)/VLOOKUP($A27,DATOS,5,0)*100000</f>
        <v>762.5619460592776</v>
      </c>
      <c r="H27" s="400">
        <f t="shared" si="1"/>
        <v>2.0622590436229893</v>
      </c>
      <c r="I27" s="284"/>
    </row>
    <row r="28" spans="1:9" ht="12" customHeight="1" x14ac:dyDescent="0.2">
      <c r="A28" s="289">
        <v>22</v>
      </c>
      <c r="B28" s="429" t="s">
        <v>22</v>
      </c>
      <c r="C28" s="317">
        <f>'Año 2019'!$K26/VLOOKUP($A28,DATOS,4,0)*100000</f>
        <v>123.56713445841275</v>
      </c>
      <c r="D28" s="290">
        <f>'Año 2019'!$L26/VLOOKUP($A28,DATOS,5,0)*100000</f>
        <v>55.994290323142174</v>
      </c>
      <c r="E28" s="378">
        <f t="shared" si="0"/>
        <v>2.2067809725832537</v>
      </c>
      <c r="F28" s="456">
        <f>('Año 2019'!$E26-'Año 2018'!$E26)/VLOOKUP($A28,DATOS,4,0)*100000</f>
        <v>118.86921464992997</v>
      </c>
      <c r="G28" s="396">
        <f>('Año 2019'!$F26-'Año 2018'!$F26)/VLOOKUP($A28,DATOS,5,0)*100000</f>
        <v>52.802905900579674</v>
      </c>
      <c r="H28" s="400">
        <f t="shared" si="1"/>
        <v>2.2511869872037673</v>
      </c>
      <c r="I28" s="284"/>
    </row>
    <row r="29" spans="1:9" ht="12" customHeight="1" x14ac:dyDescent="0.2">
      <c r="A29" s="289">
        <v>23</v>
      </c>
      <c r="B29" s="429" t="s">
        <v>23</v>
      </c>
      <c r="C29" s="317">
        <f>'Año 2019'!$K27/VLOOKUP($A29,DATOS,4,0)*100000</f>
        <v>65112.390860115178</v>
      </c>
      <c r="D29" s="290">
        <f>'Año 2019'!$L27/VLOOKUP($A29,DATOS,5,0)*100000</f>
        <v>28381.41697473227</v>
      </c>
      <c r="E29" s="378">
        <f t="shared" si="0"/>
        <v>2.2941909813059782</v>
      </c>
      <c r="F29" s="456">
        <f>('Año 2019'!$E27-'Año 2018'!$E27)/VLOOKUP($A29,DATOS,4,0)*100000</f>
        <v>65082.667657440084</v>
      </c>
      <c r="G29" s="396">
        <f>('Año 2019'!$F27-'Año 2018'!$F27)/VLOOKUP($A29,DATOS,5,0)*100000</f>
        <v>29357.063912496666</v>
      </c>
      <c r="H29" s="400">
        <f t="shared" si="1"/>
        <v>2.2169338136616519</v>
      </c>
      <c r="I29" s="284"/>
    </row>
    <row r="30" spans="1:9" ht="12" customHeight="1" x14ac:dyDescent="0.2">
      <c r="A30" s="289">
        <v>24</v>
      </c>
      <c r="B30" s="348" t="s">
        <v>413</v>
      </c>
      <c r="C30" s="358">
        <f>'Año 2019'!$K28/VLOOKUP($A30,DATOS,4,0)*100000</f>
        <v>8891.7763917763914</v>
      </c>
      <c r="D30" s="359">
        <f>'Año 2019'!$L28/VLOOKUP($A30,DATOS,5,0)*100000</f>
        <v>1210.0065295461966</v>
      </c>
      <c r="E30" s="379">
        <f t="shared" si="0"/>
        <v>7.3485358753486913</v>
      </c>
      <c r="F30" s="457">
        <f>('Año 2019'!$E28-'Año 2018'!$E28)/VLOOKUP($A30,DATOS,4,0)*100000</f>
        <v>8899.8613998614001</v>
      </c>
      <c r="G30" s="397">
        <f>('Año 2019'!$F28-'Año 2018'!$F28)/VLOOKUP($A30,DATOS,5,0)*100000</f>
        <v>1444.662095984329</v>
      </c>
      <c r="H30" s="401">
        <f t="shared" si="1"/>
        <v>6.1605142300057558</v>
      </c>
      <c r="I30" s="284"/>
    </row>
    <row r="31" spans="1:9" ht="12" customHeight="1" x14ac:dyDescent="0.2">
      <c r="A31" s="289">
        <v>25</v>
      </c>
      <c r="B31" s="348" t="s">
        <v>25</v>
      </c>
      <c r="C31" s="317">
        <f>'Año 2019'!$K29/VLOOKUP($A31,DATOS,4,0)*100000</f>
        <v>58.03446272817596</v>
      </c>
      <c r="D31" s="290">
        <f>'Año 2019'!$L29/VLOOKUP($A31,DATOS,5,0)*100000</f>
        <v>23.155317830934909</v>
      </c>
      <c r="E31" s="378">
        <f t="shared" si="0"/>
        <v>2.5063125089409661</v>
      </c>
      <c r="F31" s="456">
        <f>('Año 2019'!$E29-'Año 2018'!$E29)/VLOOKUP($A31,DATOS,4,0)*100000</f>
        <v>58.590674923128333</v>
      </c>
      <c r="G31" s="396">
        <f>('Año 2019'!$F29-'Año 2018'!$F29)/VLOOKUP($A31,DATOS,5,0)*100000</f>
        <v>25.723994567807111</v>
      </c>
      <c r="H31" s="400">
        <f t="shared" si="1"/>
        <v>2.2776662764675355</v>
      </c>
      <c r="I31" s="284"/>
    </row>
    <row r="32" spans="1:9" ht="12" customHeight="1" x14ac:dyDescent="0.2">
      <c r="A32" s="289">
        <v>26</v>
      </c>
      <c r="B32" s="348" t="s">
        <v>170</v>
      </c>
      <c r="C32" s="317">
        <f>'Año 2019'!$K30/VLOOKUP($A32,DATOS,4,0)*100000</f>
        <v>866.13281601304379</v>
      </c>
      <c r="D32" s="290">
        <f>'Año 2019'!$L30/VLOOKUP($A32,DATOS,5,0)*100000</f>
        <v>314.25564400171953</v>
      </c>
      <c r="E32" s="378">
        <f t="shared" si="0"/>
        <v>2.7561408443894315</v>
      </c>
      <c r="F32" s="456">
        <f>('Año 2019'!$E30-'Año 2018'!$E30)/VLOOKUP($A32,DATOS,4,0)*100000</f>
        <v>878.80366770181695</v>
      </c>
      <c r="G32" s="396">
        <f>('Año 2019'!$F30-'Año 2018'!$F30)/VLOOKUP($A32,DATOS,5,0)*100000</f>
        <v>314.50270032562025</v>
      </c>
      <c r="H32" s="400">
        <f t="shared" si="1"/>
        <v>2.7942642997721414</v>
      </c>
      <c r="I32" s="284"/>
    </row>
    <row r="33" spans="1:9" ht="12" customHeight="1" x14ac:dyDescent="0.2">
      <c r="A33" s="289">
        <v>27</v>
      </c>
      <c r="B33" s="348" t="s">
        <v>27</v>
      </c>
      <c r="C33" s="317">
        <f>'Año 2019'!$K31/VLOOKUP($A33,DATOS,4,0)*100000</f>
        <v>113.00784139430669</v>
      </c>
      <c r="D33" s="290">
        <f>'Año 2019'!$L31/VLOOKUP($A33,DATOS,5,0)*100000</f>
        <v>5.37293419440444</v>
      </c>
      <c r="E33" s="378">
        <f t="shared" si="0"/>
        <v>21.032798338009979</v>
      </c>
      <c r="F33" s="456">
        <f>('Año 2019'!$E31-'Año 2018'!$E31)/VLOOKUP($A33,DATOS,4,0)*100000</f>
        <v>113.1738701616059</v>
      </c>
      <c r="G33" s="396">
        <f>('Año 2019'!$F31-'Año 2018'!$F31)/VLOOKUP($A33,DATOS,5,0)*100000</f>
        <v>5.8109451341656708</v>
      </c>
      <c r="H33" s="400">
        <f t="shared" si="1"/>
        <v>19.475983260656836</v>
      </c>
      <c r="I33" s="284"/>
    </row>
    <row r="34" spans="1:9" ht="12" customHeight="1" x14ac:dyDescent="0.2">
      <c r="A34" s="289">
        <v>28</v>
      </c>
      <c r="B34" s="348" t="s">
        <v>28</v>
      </c>
      <c r="C34" s="317">
        <f>'Año 2019'!$K32/VLOOKUP($A34,DATOS,4,0)*100000</f>
        <v>101.78600300310289</v>
      </c>
      <c r="D34" s="290">
        <f>'Año 2019'!$L32/VLOOKUP($A34,DATOS,5,0)*100000</f>
        <v>44.546556728301432</v>
      </c>
      <c r="E34" s="378">
        <f t="shared" si="0"/>
        <v>2.2849353682691249</v>
      </c>
      <c r="F34" s="456">
        <f>('Año 2019'!$E32-'Año 2018'!$E32)/VLOOKUP($A34,DATOS,4,0)*100000</f>
        <v>96.080726376480186</v>
      </c>
      <c r="G34" s="396">
        <f>('Año 2019'!$F32-'Año 2018'!$F32)/VLOOKUP($A34,DATOS,5,0)*100000</f>
        <v>49.138985256992306</v>
      </c>
      <c r="H34" s="400">
        <f t="shared" si="1"/>
        <v>1.9552851137235936</v>
      </c>
      <c r="I34" s="284"/>
    </row>
    <row r="35" spans="1:9" ht="12" customHeight="1" x14ac:dyDescent="0.2">
      <c r="A35" s="289">
        <v>29</v>
      </c>
      <c r="B35" s="348" t="s">
        <v>29</v>
      </c>
      <c r="C35" s="317">
        <f>'Año 2019'!$K33/VLOOKUP($A35,DATOS,4,0)*100000</f>
        <v>14092.563861181661</v>
      </c>
      <c r="D35" s="290">
        <f>'Año 2019'!$L33/VLOOKUP($A35,DATOS,5,0)*100000</f>
        <v>3590.0173495262243</v>
      </c>
      <c r="E35" s="378">
        <f t="shared" si="0"/>
        <v>3.9254862829678139</v>
      </c>
      <c r="F35" s="456">
        <f>('Año 2019'!$E33-'Año 2018'!$E33)/VLOOKUP($A35,DATOS,4,0)*100000</f>
        <v>14154.489485761071</v>
      </c>
      <c r="G35" s="396">
        <f>('Año 2019'!$F33-'Año 2018'!$F33)/VLOOKUP($A35,DATOS,5,0)*100000</f>
        <v>3396.7935290328946</v>
      </c>
      <c r="H35" s="400">
        <f t="shared" si="1"/>
        <v>4.1670149700829811</v>
      </c>
      <c r="I35" s="284"/>
    </row>
    <row r="36" spans="1:9" ht="12" customHeight="1" x14ac:dyDescent="0.2">
      <c r="A36" s="289">
        <v>30</v>
      </c>
      <c r="B36" s="348" t="s">
        <v>30</v>
      </c>
      <c r="C36" s="317">
        <f>'Año 2019'!$K34/VLOOKUP($A36,DATOS,4,0)*100000</f>
        <v>521.58764334765658</v>
      </c>
      <c r="D36" s="290">
        <f>'Año 2019'!$L34/VLOOKUP($A36,DATOS,5,0)*100000</f>
        <v>127.06202420083237</v>
      </c>
      <c r="E36" s="378">
        <f t="shared" si="0"/>
        <v>4.1049845272671153</v>
      </c>
      <c r="F36" s="456">
        <f>('Año 2019'!$E34-'Año 2018'!$E34)/VLOOKUP($A36,DATOS,4,0)*100000</f>
        <v>538.21121753879083</v>
      </c>
      <c r="G36" s="396">
        <f>('Año 2019'!$F34-'Año 2018'!$F34)/VLOOKUP($A36,DATOS,5,0)*100000</f>
        <v>139.30896629247886</v>
      </c>
      <c r="H36" s="400">
        <f t="shared" si="1"/>
        <v>3.8634355839581609</v>
      </c>
      <c r="I36" s="284"/>
    </row>
    <row r="37" spans="1:9" ht="12" customHeight="1" x14ac:dyDescent="0.2">
      <c r="A37" s="289">
        <v>31</v>
      </c>
      <c r="B37" s="348" t="s">
        <v>31</v>
      </c>
      <c r="C37" s="317">
        <f>'Año 2019'!$K35/VLOOKUP($A37,DATOS,4,0)*100000</f>
        <v>176.25036445119085</v>
      </c>
      <c r="D37" s="290">
        <f>'Año 2019'!$L35/VLOOKUP($A37,DATOS,5,0)*100000</f>
        <v>18.162853635432398</v>
      </c>
      <c r="E37" s="378">
        <f t="shared" si="0"/>
        <v>9.7038916895392848</v>
      </c>
      <c r="F37" s="456">
        <f>('Año 2019'!$E35-'Año 2018'!$E35)/VLOOKUP($A37,DATOS,4,0)*100000</f>
        <v>166.8083806413056</v>
      </c>
      <c r="G37" s="396">
        <f>('Año 2019'!$F35-'Año 2018'!$F35)/VLOOKUP($A37,DATOS,5,0)*100000</f>
        <v>22.221755010553146</v>
      </c>
      <c r="H37" s="400">
        <f t="shared" si="1"/>
        <v>7.5065349501912895</v>
      </c>
      <c r="I37" s="284"/>
    </row>
    <row r="38" spans="1:9" ht="12" customHeight="1" x14ac:dyDescent="0.2">
      <c r="A38" s="289">
        <v>32</v>
      </c>
      <c r="B38" s="348" t="s">
        <v>32</v>
      </c>
      <c r="C38" s="317">
        <f>'Año 2019'!$K36/VLOOKUP($A38,DATOS,4,0)*100000</f>
        <v>19.714111456266473</v>
      </c>
      <c r="D38" s="290">
        <f>'Año 2019'!$L36/VLOOKUP($A38,DATOS,5,0)*100000</f>
        <v>5.6649414875785942</v>
      </c>
      <c r="E38" s="378">
        <f t="shared" si="0"/>
        <v>3.4800203143303805</v>
      </c>
      <c r="F38" s="456">
        <f>('Año 2019'!$E36-'Año 2018'!$E36)/VLOOKUP($A38,DATOS,4,0)*100000</f>
        <v>19.078870955295599</v>
      </c>
      <c r="G38" s="396">
        <f>('Año 2019'!$F36-'Año 2018'!$F36)/VLOOKUP($A38,DATOS,5,0)*100000</f>
        <v>6.3657589911965644</v>
      </c>
      <c r="H38" s="400">
        <f t="shared" si="1"/>
        <v>2.997108590143053</v>
      </c>
      <c r="I38" s="284"/>
    </row>
    <row r="39" spans="1:9" ht="12" customHeight="1" x14ac:dyDescent="0.2">
      <c r="A39" s="289">
        <v>33</v>
      </c>
      <c r="B39" s="348" t="s">
        <v>33</v>
      </c>
      <c r="C39" s="317">
        <f>'Año 2019'!$K37/VLOOKUP($A39,DATOS,4,0)*100000</f>
        <v>12.421024388803762</v>
      </c>
      <c r="D39" s="290">
        <f>'Año 2019'!$L37/VLOOKUP($A39,DATOS,5,0)*100000</f>
        <v>2.002896821297329</v>
      </c>
      <c r="E39" s="378">
        <f t="shared" si="0"/>
        <v>6.2015298325543986</v>
      </c>
      <c r="F39" s="456">
        <f>('Año 2019'!$E37-'Año 2018'!$E37)/VLOOKUP($A39,DATOS,4,0)*100000</f>
        <v>11.839744922332651</v>
      </c>
      <c r="G39" s="396">
        <f>('Año 2019'!$F37-'Año 2018'!$F37)/VLOOKUP($A39,DATOS,5,0)*100000</f>
        <v>1.9501890102105572</v>
      </c>
      <c r="H39" s="400">
        <f t="shared" si="1"/>
        <v>6.0710756036176932</v>
      </c>
      <c r="I39" s="284"/>
    </row>
    <row r="40" spans="1:9" ht="12" customHeight="1" x14ac:dyDescent="0.2">
      <c r="A40" s="289">
        <v>34</v>
      </c>
      <c r="B40" s="348" t="s">
        <v>34</v>
      </c>
      <c r="C40" s="317">
        <f>'Año 2019'!$K38/VLOOKUP($A40,DATOS,4,0)*100000</f>
        <v>464.32952881201601</v>
      </c>
      <c r="D40" s="290">
        <f>'Año 2019'!$L38/VLOOKUP($A40,DATOS,5,0)*100000</f>
        <v>783.5580863432765</v>
      </c>
      <c r="E40" s="378">
        <f t="shared" si="0"/>
        <v>0.59259107512878562</v>
      </c>
      <c r="F40" s="456">
        <f>('Año 2019'!$E38-'Año 2018'!$E38)/VLOOKUP($A40,DATOS,4,0)*100000</f>
        <v>465.37915505087773</v>
      </c>
      <c r="G40" s="396">
        <f>('Año 2019'!$F38-'Año 2018'!$F38)/VLOOKUP($A40,DATOS,5,0)*100000</f>
        <v>808.61199132755166</v>
      </c>
      <c r="H40" s="400">
        <f t="shared" si="1"/>
        <v>0.57552838696694819</v>
      </c>
      <c r="I40" s="284"/>
    </row>
    <row r="41" spans="1:9" ht="12" customHeight="1" x14ac:dyDescent="0.2">
      <c r="A41" s="289">
        <v>35</v>
      </c>
      <c r="B41" s="348" t="s">
        <v>35</v>
      </c>
      <c r="C41" s="317">
        <f>'Año 2019'!$K39/VLOOKUP($A41,DATOS,4,0)*100000</f>
        <v>260.42849780712322</v>
      </c>
      <c r="D41" s="290">
        <f>'Año 2019'!$L39/VLOOKUP($A41,DATOS,5,0)*100000</f>
        <v>136.40781509256544</v>
      </c>
      <c r="E41" s="378">
        <f t="shared" si="0"/>
        <v>1.9091904494650704</v>
      </c>
      <c r="F41" s="456">
        <f>('Año 2019'!$E39-'Año 2018'!$E39)/VLOOKUP($A41,DATOS,4,0)*100000</f>
        <v>243.49490913913581</v>
      </c>
      <c r="G41" s="396">
        <f>('Año 2019'!$F39-'Año 2018'!$F39)/VLOOKUP($A41,DATOS,5,0)*100000</f>
        <v>144.05044770014737</v>
      </c>
      <c r="H41" s="400">
        <f t="shared" si="1"/>
        <v>1.6903446884524103</v>
      </c>
      <c r="I41" s="284"/>
    </row>
    <row r="42" spans="1:9" ht="12" customHeight="1" x14ac:dyDescent="0.2">
      <c r="A42" s="289">
        <v>36</v>
      </c>
      <c r="B42" s="348" t="s">
        <v>36</v>
      </c>
      <c r="C42" s="317">
        <f>'Año 2019'!$K40/VLOOKUP($A42,DATOS,4,0)*100000</f>
        <v>4006.0083108458921</v>
      </c>
      <c r="D42" s="290">
        <f>'Año 2019'!$L40/VLOOKUP($A42,DATOS,5,0)*100000</f>
        <v>233.84144041685281</v>
      </c>
      <c r="E42" s="378">
        <f t="shared" si="0"/>
        <v>17.131301892875193</v>
      </c>
      <c r="F42" s="456">
        <f>('Año 2019'!$E40-'Año 2018'!$E40)/VLOOKUP($A42,DATOS,4,0)*100000</f>
        <v>3998.9310966082448</v>
      </c>
      <c r="G42" s="396">
        <f>('Año 2019'!$F40-'Año 2018'!$F40)/VLOOKUP($A42,DATOS,5,0)*100000</f>
        <v>247.18722982029607</v>
      </c>
      <c r="H42" s="400">
        <f t="shared" si="1"/>
        <v>16.177741461464045</v>
      </c>
      <c r="I42" s="284"/>
    </row>
    <row r="43" spans="1:9" ht="12" customHeight="1" x14ac:dyDescent="0.2">
      <c r="A43" s="289">
        <v>37</v>
      </c>
      <c r="B43" s="348" t="s">
        <v>37</v>
      </c>
      <c r="C43" s="317">
        <f>'Año 2019'!$K41/VLOOKUP($A43,DATOS,4,0)*100000</f>
        <v>296.73023484265701</v>
      </c>
      <c r="D43" s="290">
        <f>'Año 2019'!$L41/VLOOKUP($A43,DATOS,5,0)*100000</f>
        <v>57.627704183741542</v>
      </c>
      <c r="E43" s="378">
        <f t="shared" si="0"/>
        <v>5.1490899914484753</v>
      </c>
      <c r="F43" s="456">
        <f>('Año 2019'!$E41-'Año 2018'!$E41)/VLOOKUP($A43,DATOS,4,0)*100000</f>
        <v>280.35785974930081</v>
      </c>
      <c r="G43" s="396">
        <f>('Año 2019'!$F41-'Año 2018'!$F41)/VLOOKUP($A43,DATOS,5,0)*100000</f>
        <v>57.627704183741542</v>
      </c>
      <c r="H43" s="400">
        <f t="shared" si="1"/>
        <v>4.8649840162884352</v>
      </c>
      <c r="I43" s="284"/>
    </row>
    <row r="44" spans="1:9" ht="12" customHeight="1" x14ac:dyDescent="0.2">
      <c r="A44" s="289">
        <v>38</v>
      </c>
      <c r="B44" s="348" t="s">
        <v>38</v>
      </c>
      <c r="C44" s="317">
        <f>'Año 2019'!$K42/VLOOKUP($A44,DATOS,4,0)*100000</f>
        <v>135.2917894226826</v>
      </c>
      <c r="D44" s="290">
        <f>'Año 2019'!$L42/VLOOKUP($A44,DATOS,5,0)*100000</f>
        <v>33.785243820249654</v>
      </c>
      <c r="E44" s="378">
        <f t="shared" si="0"/>
        <v>4.0044639056768796</v>
      </c>
      <c r="F44" s="456">
        <f>('Año 2019'!$E42-'Año 2018'!$E42)/VLOOKUP($A44,DATOS,4,0)*100000</f>
        <v>143.59322778764286</v>
      </c>
      <c r="G44" s="396">
        <f>('Año 2019'!$F42-'Año 2018'!$F42)/VLOOKUP($A44,DATOS,5,0)*100000</f>
        <v>35.566488308611994</v>
      </c>
      <c r="H44" s="400">
        <f t="shared" si="1"/>
        <v>4.0373181220951047</v>
      </c>
      <c r="I44" s="284"/>
    </row>
    <row r="45" spans="1:9" ht="12" customHeight="1" x14ac:dyDescent="0.2">
      <c r="A45" s="289">
        <v>39</v>
      </c>
      <c r="B45" s="348" t="s">
        <v>39</v>
      </c>
      <c r="C45" s="317">
        <f>'Año 2019'!$K43/VLOOKUP($A45,DATOS,4,0)*100000</f>
        <v>1068.5054664750714</v>
      </c>
      <c r="D45" s="290">
        <f>'Año 2019'!$L43/VLOOKUP($A45,DATOS,5,0)*100000</f>
        <v>1220.1947833874399</v>
      </c>
      <c r="E45" s="378">
        <f t="shared" si="0"/>
        <v>0.87568434238732229</v>
      </c>
      <c r="F45" s="456">
        <f>('Año 2019'!$E43-'Año 2018'!$E43)/VLOOKUP($A45,DATOS,4,0)*100000</f>
        <v>1088.1506652092162</v>
      </c>
      <c r="G45" s="396">
        <f>('Año 2019'!$F43-'Año 2018'!$F43)/VLOOKUP($A45,DATOS,5,0)*100000</f>
        <v>1250.4706756357937</v>
      </c>
      <c r="H45" s="400">
        <f t="shared" si="1"/>
        <v>0.87019286930175554</v>
      </c>
      <c r="I45" s="284"/>
    </row>
    <row r="46" spans="1:9" ht="12" customHeight="1" x14ac:dyDescent="0.2">
      <c r="A46" s="289">
        <v>40</v>
      </c>
      <c r="B46" s="348" t="s">
        <v>40</v>
      </c>
      <c r="C46" s="317">
        <f>'Año 2019'!$K44/VLOOKUP($A46,DATOS,4,0)*100000</f>
        <v>1379.6488796488795</v>
      </c>
      <c r="D46" s="290">
        <f>'Año 2019'!$L44/VLOOKUP($A46,DATOS,5,0)*100000</f>
        <v>530.52562846882142</v>
      </c>
      <c r="E46" s="378">
        <f t="shared" si="0"/>
        <v>2.600532011301242</v>
      </c>
      <c r="F46" s="456">
        <f>('Año 2019'!$E44-'Año 2018'!$E44)/VLOOKUP($A46,DATOS,4,0)*100000</f>
        <v>1355.9713559713559</v>
      </c>
      <c r="G46" s="396">
        <f>('Año 2019'!$F44-'Año 2018'!$F44)/VLOOKUP($A46,DATOS,5,0)*100000</f>
        <v>640.71172053542284</v>
      </c>
      <c r="H46" s="400">
        <f t="shared" si="1"/>
        <v>2.1163517265428089</v>
      </c>
      <c r="I46" s="284"/>
    </row>
    <row r="47" spans="1:9" ht="12" customHeight="1" x14ac:dyDescent="0.2">
      <c r="A47" s="289">
        <v>41</v>
      </c>
      <c r="B47" s="348" t="s">
        <v>41</v>
      </c>
      <c r="C47" s="317">
        <f>'Año 2019'!$K45/VLOOKUP($A47,DATOS,4,0)*100000</f>
        <v>2252.373278795028</v>
      </c>
      <c r="D47" s="290">
        <f>'Año 2019'!$L45/VLOOKUP($A47,DATOS,5,0)*100000</f>
        <v>761.21794871794873</v>
      </c>
      <c r="E47" s="378">
        <f t="shared" si="0"/>
        <v>2.9589072125644158</v>
      </c>
      <c r="F47" s="456">
        <f>('Año 2019'!$E45-'Año 2018'!$E45)/VLOOKUP($A47,DATOS,4,0)*100000</f>
        <v>2288.0523508164924</v>
      </c>
      <c r="G47" s="396">
        <f>('Año 2019'!$F45-'Año 2018'!$F45)/VLOOKUP($A47,DATOS,5,0)*100000</f>
        <v>810.23755656108608</v>
      </c>
      <c r="H47" s="400">
        <f t="shared" si="1"/>
        <v>2.8239277879536182</v>
      </c>
      <c r="I47" s="284"/>
    </row>
    <row r="48" spans="1:9" ht="12" customHeight="1" x14ac:dyDescent="0.2">
      <c r="A48" s="289">
        <v>42</v>
      </c>
      <c r="B48" s="348" t="s">
        <v>42</v>
      </c>
      <c r="C48" s="317">
        <f>'Año 2019'!$K46/VLOOKUP($A48,DATOS,4,0)*100000</f>
        <v>9.6368871454103768</v>
      </c>
      <c r="D48" s="290">
        <f>'Año 2019'!$L46/VLOOKUP($A48,DATOS,5,0)*100000</f>
        <v>2.3944598040280654</v>
      </c>
      <c r="E48" s="378">
        <f t="shared" si="0"/>
        <v>4.0246602299185739</v>
      </c>
      <c r="F48" s="456">
        <f>('Año 2019'!$E46-'Año 2018'!$E46)/VLOOKUP($A48,DATOS,4,0)*100000</f>
        <v>9.723510850088223</v>
      </c>
      <c r="G48" s="396">
        <f>('Año 2019'!$F46-'Año 2018'!$F46)/VLOOKUP($A48,DATOS,5,0)*100000</f>
        <v>2.1900546988061573</v>
      </c>
      <c r="H48" s="400">
        <f t="shared" si="1"/>
        <v>4.4398483998544434</v>
      </c>
      <c r="I48" s="284"/>
    </row>
    <row r="49" spans="1:9" ht="12" customHeight="1" x14ac:dyDescent="0.2">
      <c r="A49" s="289">
        <v>43</v>
      </c>
      <c r="B49" s="348" t="s">
        <v>169</v>
      </c>
      <c r="C49" s="317">
        <f>'Año 2019'!$K47/VLOOKUP($A49,DATOS,4,0)*100000</f>
        <v>16.856817972830829</v>
      </c>
      <c r="D49" s="290">
        <f>'Año 2019'!$L47/VLOOKUP($A49,DATOS,5,0)*100000</f>
        <v>16.15660440293529</v>
      </c>
      <c r="E49" s="378">
        <f t="shared" si="0"/>
        <v>1.0433391542203216</v>
      </c>
      <c r="F49" s="456">
        <f>('Año 2019'!$E47-'Año 2018'!$E47)/VLOOKUP($A49,DATOS,4,0)*100000</f>
        <v>15.358633512233304</v>
      </c>
      <c r="G49" s="396">
        <f>('Año 2019'!$F47-'Año 2018'!$F47)/VLOOKUP($A49,DATOS,5,0)*100000</f>
        <v>16.603330791956541</v>
      </c>
      <c r="H49" s="400">
        <f t="shared" si="1"/>
        <v>0.92503327824280723</v>
      </c>
      <c r="I49" s="284"/>
    </row>
    <row r="50" spans="1:9" ht="12" customHeight="1" x14ac:dyDescent="0.2">
      <c r="A50" s="289">
        <v>44</v>
      </c>
      <c r="B50" s="348" t="s">
        <v>172</v>
      </c>
      <c r="C50" s="317">
        <f>'Año 2019'!$K48/VLOOKUP($A50,DATOS,4,0)*100000</f>
        <v>19.504770836628342</v>
      </c>
      <c r="D50" s="290">
        <f>'Año 2019'!$L48/VLOOKUP($A50,DATOS,5,0)*100000</f>
        <v>35.654090496564244</v>
      </c>
      <c r="E50" s="378">
        <f t="shared" si="0"/>
        <v>0.54705562713787048</v>
      </c>
      <c r="F50" s="456">
        <f>('Año 2019'!$E48-'Año 2018'!$E48)/VLOOKUP($A50,DATOS,4,0)*100000</f>
        <v>19.331523427272653</v>
      </c>
      <c r="G50" s="396">
        <f>('Año 2019'!$F48-'Año 2018'!$F48)/VLOOKUP($A50,DATOS,5,0)*100000</f>
        <v>38.457360511036121</v>
      </c>
      <c r="H50" s="400">
        <f t="shared" si="1"/>
        <v>0.50267421295658288</v>
      </c>
      <c r="I50" s="284"/>
    </row>
    <row r="51" spans="1:9" ht="12" customHeight="1" x14ac:dyDescent="0.2">
      <c r="A51" s="289">
        <v>45</v>
      </c>
      <c r="B51" s="348" t="s">
        <v>43</v>
      </c>
      <c r="C51" s="317">
        <f>'Año 2019'!$K49/VLOOKUP($A51,DATOS,4,0)*100000</f>
        <v>11.510003969740263</v>
      </c>
      <c r="D51" s="290">
        <f>'Año 2019'!$L49/VLOOKUP($A51,DATOS,5,0)*100000</f>
        <v>7.8921662060421225</v>
      </c>
      <c r="E51" s="378">
        <f t="shared" si="0"/>
        <v>1.4584087143183044</v>
      </c>
      <c r="F51" s="456">
        <f>('Año 2019'!$E49-'Año 2018'!$E49)/VLOOKUP($A51,DATOS,4,0)*100000</f>
        <v>11.007618761396182</v>
      </c>
      <c r="G51" s="396">
        <f>('Año 2019'!$F49-'Año 2018'!$F49)/VLOOKUP($A51,DATOS,5,0)*100000</f>
        <v>8.2272109978080632</v>
      </c>
      <c r="H51" s="400">
        <f t="shared" si="1"/>
        <v>1.3379526505797517</v>
      </c>
      <c r="I51" s="284"/>
    </row>
    <row r="52" spans="1:9" ht="12" customHeight="1" x14ac:dyDescent="0.2">
      <c r="A52" s="289">
        <v>46</v>
      </c>
      <c r="B52" s="348" t="s">
        <v>44</v>
      </c>
      <c r="C52" s="317">
        <f>'Año 2019'!$K50/VLOOKUP($A52,DATOS,4,0)*100000</f>
        <v>2000.199090147918</v>
      </c>
      <c r="D52" s="290">
        <f>'Año 2019'!$L50/VLOOKUP($A52,DATOS,5,0)*100000</f>
        <v>51.597688703873068</v>
      </c>
      <c r="E52" s="378">
        <f t="shared" si="0"/>
        <v>38.765284655042649</v>
      </c>
      <c r="F52" s="456">
        <f>('Año 2019'!$E50-'Año 2018'!$E50)/VLOOKUP($A52,DATOS,4,0)*100000</f>
        <v>2024.5692257306187</v>
      </c>
      <c r="G52" s="396">
        <f>('Año 2019'!$F50-'Año 2018'!$F50)/VLOOKUP($A52,DATOS,5,0)*100000</f>
        <v>58.89787103322692</v>
      </c>
      <c r="H52" s="400">
        <f t="shared" si="1"/>
        <v>34.374234419924427</v>
      </c>
      <c r="I52" s="284"/>
    </row>
    <row r="53" spans="1:9" ht="12" customHeight="1" x14ac:dyDescent="0.2">
      <c r="A53" s="289">
        <v>47</v>
      </c>
      <c r="B53" s="348" t="s">
        <v>45</v>
      </c>
      <c r="C53" s="317">
        <f>'Año 2019'!$K51/VLOOKUP($A53,DATOS,4,0)*100000</f>
        <v>29173.32813413921</v>
      </c>
      <c r="D53" s="290">
        <f>'Año 2019'!$L51/VLOOKUP($A53,DATOS,5,0)*100000</f>
        <v>14389.216512215669</v>
      </c>
      <c r="E53" s="378">
        <f t="shared" si="0"/>
        <v>2.027443822905342</v>
      </c>
      <c r="F53" s="456">
        <f>('Año 2019'!$E51-'Año 2018'!$E51)/VLOOKUP($A53,DATOS,4,0)*100000</f>
        <v>29746.539286410607</v>
      </c>
      <c r="G53" s="396">
        <f>('Año 2019'!$F51-'Año 2018'!$F51)/VLOOKUP($A53,DATOS,5,0)*100000</f>
        <v>14869.418702611625</v>
      </c>
      <c r="H53" s="400">
        <f t="shared" si="1"/>
        <v>2.0005179678736198</v>
      </c>
      <c r="I53" s="284"/>
    </row>
    <row r="54" spans="1:9" ht="12" customHeight="1" x14ac:dyDescent="0.2">
      <c r="A54" s="289">
        <v>48</v>
      </c>
      <c r="B54" s="348" t="s">
        <v>46</v>
      </c>
      <c r="C54" s="317">
        <f>'Año 2019'!$K52/VLOOKUP($A54,DATOS,4,0)*100000</f>
        <v>14.184631640997296</v>
      </c>
      <c r="D54" s="290">
        <f>'Año 2019'!$L52/VLOOKUP($A54,DATOS,5,0)*100000</f>
        <v>3.5916897060420983</v>
      </c>
      <c r="E54" s="378">
        <f t="shared" si="0"/>
        <v>3.9492920608189745</v>
      </c>
      <c r="F54" s="456">
        <f>('Año 2019'!$E52-'Año 2018'!$E52)/VLOOKUP($A54,DATOS,4,0)*100000</f>
        <v>12.56043717828768</v>
      </c>
      <c r="G54" s="396">
        <f>('Año 2019'!$F52-'Año 2018'!$F52)/VLOOKUP($A54,DATOS,5,0)*100000</f>
        <v>3.9128977285336677</v>
      </c>
      <c r="H54" s="400">
        <f t="shared" si="1"/>
        <v>3.2100090648151491</v>
      </c>
      <c r="I54" s="284"/>
    </row>
    <row r="55" spans="1:9" ht="12" customHeight="1" x14ac:dyDescent="0.2">
      <c r="A55" s="289">
        <v>49</v>
      </c>
      <c r="B55" s="348" t="s">
        <v>47</v>
      </c>
      <c r="C55" s="317">
        <f>'Año 2019'!$K53/VLOOKUP($A55,DATOS,4,0)*100000</f>
        <v>138.41746143314157</v>
      </c>
      <c r="D55" s="290">
        <f>'Año 2019'!$L53/VLOOKUP($A55,DATOS,5,0)*100000</f>
        <v>6.8329706602752118</v>
      </c>
      <c r="E55" s="378">
        <f t="shared" si="0"/>
        <v>20.257289005769934</v>
      </c>
      <c r="F55" s="456">
        <f>('Año 2019'!$E53-'Año 2018'!$E53)/VLOOKUP($A55,DATOS,4,0)*100000</f>
        <v>127.79162032599244</v>
      </c>
      <c r="G55" s="396">
        <f>('Año 2019'!$F53-'Año 2018'!$F53)/VLOOKUP($A55,DATOS,5,0)*100000</f>
        <v>8.2638063968285671</v>
      </c>
      <c r="H55" s="400">
        <f t="shared" si="1"/>
        <v>15.464014303993801</v>
      </c>
      <c r="I55" s="284"/>
    </row>
    <row r="56" spans="1:9" ht="12" customHeight="1" x14ac:dyDescent="0.2">
      <c r="A56" s="289">
        <v>50</v>
      </c>
      <c r="B56" s="348" t="s">
        <v>48</v>
      </c>
      <c r="C56" s="317">
        <f>'Año 2019'!$K54/VLOOKUP($A56,DATOS,4,0)*100000</f>
        <v>106.07072637802253</v>
      </c>
      <c r="D56" s="290">
        <f>'Año 2019'!$L54/VLOOKUP($A56,DATOS,5,0)*100000</f>
        <v>4.5261130441993913</v>
      </c>
      <c r="E56" s="378">
        <f t="shared" si="0"/>
        <v>23.43527997250564</v>
      </c>
      <c r="F56" s="456">
        <f>('Año 2019'!$E54-'Año 2018'!$E54)/VLOOKUP($A56,DATOS,4,0)*100000</f>
        <v>100.7938990347304</v>
      </c>
      <c r="G56" s="396">
        <f>('Año 2019'!$F54-'Año 2018'!$F54)/VLOOKUP($A56,DATOS,5,0)*100000</f>
        <v>4.234105751025238</v>
      </c>
      <c r="H56" s="400">
        <f t="shared" si="1"/>
        <v>23.80523892449412</v>
      </c>
      <c r="I56" s="284"/>
    </row>
    <row r="57" spans="1:9" ht="12" customHeight="1" x14ac:dyDescent="0.2">
      <c r="A57" s="289">
        <v>51</v>
      </c>
      <c r="B57" s="348" t="s">
        <v>171</v>
      </c>
      <c r="C57" s="317">
        <f>'Año 2019'!$K55/VLOOKUP($A57,DATOS,4,0)*100000</f>
        <v>0.38980667105030736</v>
      </c>
      <c r="D57" s="290">
        <f>'Año 2019'!$L55/VLOOKUP($A57,DATOS,5,0)*100000</f>
        <v>0.17520437590449259</v>
      </c>
      <c r="E57" s="378">
        <f t="shared" si="0"/>
        <v>2.2248683518201555</v>
      </c>
      <c r="F57" s="456">
        <f>('Año 2019'!$E55-'Año 2018'!$E55)/VLOOKUP($A57,DATOS,4,0)*100000</f>
        <v>0.32483889254192277</v>
      </c>
      <c r="G57" s="396">
        <f>('Año 2019'!$F55-'Año 2018'!$F55)/VLOOKUP($A57,DATOS,5,0)*100000</f>
        <v>0.17520437590449259</v>
      </c>
      <c r="H57" s="400">
        <f t="shared" si="1"/>
        <v>1.8540569598501293</v>
      </c>
      <c r="I57" s="284"/>
    </row>
    <row r="58" spans="1:9" ht="12" customHeight="1" x14ac:dyDescent="0.2">
      <c r="A58" s="289">
        <v>52</v>
      </c>
      <c r="B58" s="348" t="s">
        <v>49</v>
      </c>
      <c r="C58" s="317">
        <f>'Año 2019'!$K56/VLOOKUP($A58,DATOS,4,0)*100000</f>
        <v>41.715914621428077</v>
      </c>
      <c r="D58" s="290">
        <f>'Año 2019'!$L56/VLOOKUP($A58,DATOS,5,0)*100000</f>
        <v>39.423603831125511</v>
      </c>
      <c r="E58" s="378">
        <f t="shared" si="0"/>
        <v>1.0581456429027107</v>
      </c>
      <c r="F58" s="456">
        <f>('Año 2019'!$E56-'Año 2018'!$E56)/VLOOKUP($A58,DATOS,4,0)*100000</f>
        <v>38.881026660057906</v>
      </c>
      <c r="G58" s="396">
        <f>('Año 2019'!$F56-'Año 2018'!$F56)/VLOOKUP($A58,DATOS,5,0)*100000</f>
        <v>45.007683693891167</v>
      </c>
      <c r="H58" s="400">
        <f t="shared" si="1"/>
        <v>0.86387530903606968</v>
      </c>
      <c r="I58" s="284"/>
    </row>
    <row r="59" spans="1:9" ht="12" customHeight="1" x14ac:dyDescent="0.2">
      <c r="A59" s="289">
        <v>53</v>
      </c>
      <c r="B59" s="348" t="s">
        <v>50</v>
      </c>
      <c r="C59" s="317">
        <f>'Año 2019'!$K57/VLOOKUP($A59,DATOS,4,0)*100000</f>
        <v>29.61063367566576</v>
      </c>
      <c r="D59" s="290">
        <f>'Año 2019'!$L57/VLOOKUP($A59,DATOS,5,0)*100000</f>
        <v>12.455734042736331</v>
      </c>
      <c r="E59" s="378">
        <f t="shared" si="0"/>
        <v>2.3772692620177978</v>
      </c>
      <c r="F59" s="456">
        <f>('Año 2019'!$E57-'Año 2018'!$E57)/VLOOKUP($A59,DATOS,4,0)*100000</f>
        <v>33.906336918759607</v>
      </c>
      <c r="G59" s="396">
        <f>('Año 2019'!$F57-'Año 2018'!$F57)/VLOOKUP($A59,DATOS,5,0)*100000</f>
        <v>12.962064694880088</v>
      </c>
      <c r="H59" s="400">
        <f t="shared" si="1"/>
        <v>2.6158129678331523</v>
      </c>
      <c r="I59" s="284"/>
    </row>
    <row r="60" spans="1:9" ht="12" customHeight="1" x14ac:dyDescent="0.2">
      <c r="A60" s="289">
        <v>54</v>
      </c>
      <c r="B60" s="348" t="s">
        <v>51</v>
      </c>
      <c r="C60" s="317">
        <f>'Año 2019'!$K58/VLOOKUP($A60,DATOS,4,0)*100000</f>
        <v>34546.084546084545</v>
      </c>
      <c r="D60" s="290">
        <f>'Año 2019'!$L58/VLOOKUP($A60,DATOS,5,0)*100000</f>
        <v>134.67189030362388</v>
      </c>
      <c r="E60" s="378">
        <f t="shared" si="0"/>
        <v>256.52038052038051</v>
      </c>
      <c r="F60" s="456">
        <f>('Año 2019'!$E58-'Año 2018'!$E58)/VLOOKUP($A60,DATOS,4,0)*100000</f>
        <v>34902.402402402404</v>
      </c>
      <c r="G60" s="396">
        <f>('Año 2019'!$F58-'Año 2018'!$F58)/VLOOKUP($A60,DATOS,5,0)*100000</f>
        <v>136.71237349004244</v>
      </c>
      <c r="H60" s="400">
        <f t="shared" si="1"/>
        <v>255.29805028909507</v>
      </c>
      <c r="I60" s="284"/>
    </row>
    <row r="61" spans="1:9" ht="12" customHeight="1" x14ac:dyDescent="0.2">
      <c r="A61" s="289">
        <v>55</v>
      </c>
      <c r="B61" s="348" t="s">
        <v>52</v>
      </c>
      <c r="C61" s="317">
        <f>'Año 2019'!$K59/VLOOKUP($A61,DATOS,4,0)*100000</f>
        <v>7.8033520630626345</v>
      </c>
      <c r="D61" s="290">
        <f>'Año 2019'!$L59/VLOOKUP($A61,DATOS,5,0)*100000</f>
        <v>2.2484561574409883</v>
      </c>
      <c r="E61" s="378">
        <f t="shared" si="0"/>
        <v>3.4705377897800691</v>
      </c>
      <c r="F61" s="456">
        <f>('Año 2019'!$E59-'Año 2018'!$E59)/VLOOKUP($A61,DATOS,4,0)*100000</f>
        <v>7.1608929200352769</v>
      </c>
      <c r="G61" s="396">
        <f>('Año 2019'!$F59-'Año 2018'!$F59)/VLOOKUP($A61,DATOS,5,0)*100000</f>
        <v>2.4528612626628963</v>
      </c>
      <c r="H61" s="400">
        <f t="shared" si="1"/>
        <v>2.9194039748751246</v>
      </c>
      <c r="I61" s="284"/>
    </row>
    <row r="62" spans="1:9" ht="12" customHeight="1" x14ac:dyDescent="0.2">
      <c r="A62" s="289">
        <v>56</v>
      </c>
      <c r="B62" s="348" t="s">
        <v>53</v>
      </c>
      <c r="C62" s="317">
        <f>'Año 2019'!$K60/VLOOKUP($A62,DATOS,4,0)*100000</f>
        <v>2267.6980689576912</v>
      </c>
      <c r="D62" s="290">
        <f>'Año 2019'!$L60/VLOOKUP($A62,DATOS,5,0)*100000</f>
        <v>981.78589872286602</v>
      </c>
      <c r="E62" s="378">
        <f t="shared" si="0"/>
        <v>2.3097684249769475</v>
      </c>
      <c r="F62" s="456">
        <f>('Año 2019'!$E60-'Año 2018'!$E60)/VLOOKUP($A62,DATOS,4,0)*100000</f>
        <v>2166.542713733395</v>
      </c>
      <c r="G62" s="396">
        <f>('Año 2019'!$F60-'Año 2018'!$F60)/VLOOKUP($A62,DATOS,5,0)*100000</f>
        <v>1070.5644108414228</v>
      </c>
      <c r="H62" s="400">
        <f t="shared" si="1"/>
        <v>2.023738779089971</v>
      </c>
      <c r="I62" s="284"/>
    </row>
    <row r="63" spans="1:9" ht="12" customHeight="1" x14ac:dyDescent="0.2">
      <c r="A63" s="289">
        <v>57</v>
      </c>
      <c r="B63" s="348" t="s">
        <v>415</v>
      </c>
      <c r="C63" s="358">
        <f>'Año 2019'!$K61/VLOOKUP($A63,DATOS,4,0)*100000</f>
        <v>1006.006006006006</v>
      </c>
      <c r="D63" s="359">
        <f>'Año 2019'!$L61/VLOOKUP($A63,DATOS,5,0)*100000</f>
        <v>75.497877897486134</v>
      </c>
      <c r="E63" s="379">
        <f t="shared" si="0"/>
        <v>13.324957389822254</v>
      </c>
      <c r="F63" s="457">
        <f>('Año 2019'!$E61-'Año 2018'!$E61)/VLOOKUP($A63,DATOS,4,0)*100000</f>
        <v>1004.8510048510049</v>
      </c>
      <c r="G63" s="397">
        <f>('Año 2019'!$F61-'Año 2018'!$F61)/VLOOKUP($A63,DATOS,5,0)*100000</f>
        <v>110.18609206660138</v>
      </c>
      <c r="H63" s="401">
        <f t="shared" si="1"/>
        <v>9.1195811195811185</v>
      </c>
      <c r="I63" s="284"/>
    </row>
    <row r="64" spans="1:9" ht="12" customHeight="1" x14ac:dyDescent="0.2">
      <c r="A64" s="289">
        <v>58</v>
      </c>
      <c r="B64" s="348" t="s">
        <v>416</v>
      </c>
      <c r="C64" s="358">
        <f>'Año 2019'!$K62/VLOOKUP($A64,DATOS,4,0)*100000</f>
        <v>392.1228921228921</v>
      </c>
      <c r="D64" s="359">
        <f>'Año 2019'!$L62/VLOOKUP($A64,DATOS,5,0)*100000</f>
        <v>261.1818478615736</v>
      </c>
      <c r="E64" s="379">
        <f t="shared" si="0"/>
        <v>1.5013405232155232</v>
      </c>
      <c r="F64" s="457">
        <f>('Año 2019'!$E62-'Año 2018'!$E62)/VLOOKUP($A64,DATOS,4,0)*100000</f>
        <v>410.02541002541005</v>
      </c>
      <c r="G64" s="397">
        <f>('Año 2019'!$F62-'Año 2018'!$F62)/VLOOKUP($A64,DATOS,5,0)*100000</f>
        <v>299.95102840352598</v>
      </c>
      <c r="H64" s="401">
        <f t="shared" si="1"/>
        <v>1.3669745098316526</v>
      </c>
      <c r="I64" s="284"/>
    </row>
    <row r="65" spans="1:9" ht="12" customHeight="1" x14ac:dyDescent="0.2">
      <c r="A65" s="289">
        <v>59</v>
      </c>
      <c r="B65" s="348" t="s">
        <v>417</v>
      </c>
      <c r="C65" s="358">
        <f>'Año 2019'!$K63/VLOOKUP($A65,DATOS,4,0)*100000</f>
        <v>836.79833679833689</v>
      </c>
      <c r="D65" s="359">
        <f>'Año 2019'!$L63/VLOOKUP($A65,DATOS,5,0)*100000</f>
        <v>102.0241593209272</v>
      </c>
      <c r="E65" s="379">
        <f t="shared" si="0"/>
        <v>8.2019625779625791</v>
      </c>
      <c r="F65" s="457">
        <f>('Año 2019'!$E63-'Año 2018'!$E63)/VLOOKUP($A65,DATOS,4,0)*100000</f>
        <v>792.33079233079241</v>
      </c>
      <c r="G65" s="397">
        <f>('Año 2019'!$F63-'Año 2018'!$F63)/VLOOKUP($A65,DATOS,5,0)*100000</f>
        <v>144.87430623571663</v>
      </c>
      <c r="H65" s="401">
        <f t="shared" si="1"/>
        <v>5.4690911930348554</v>
      </c>
      <c r="I65" s="284"/>
    </row>
    <row r="66" spans="1:9" ht="12" customHeight="1" x14ac:dyDescent="0.2">
      <c r="A66" s="289">
        <v>60</v>
      </c>
      <c r="B66" s="429" t="s">
        <v>283</v>
      </c>
      <c r="C66" s="317">
        <f>'Año 2019'!$K64/VLOOKUP($A66,DATOS,4,0)*100000</f>
        <v>54.984266820372625</v>
      </c>
      <c r="D66" s="290">
        <f>'Año 2019'!$L64/VLOOKUP($A66,DATOS,5,0)*100000</f>
        <v>38.790741446678737</v>
      </c>
      <c r="E66" s="378">
        <f t="shared" si="0"/>
        <v>1.4174585163821449</v>
      </c>
      <c r="F66" s="456">
        <f>('Año 2019'!$E64-'Año 2018'!$E64)/VLOOKUP($A66,DATOS,4,0)*100000</f>
        <v>52.27497516108847</v>
      </c>
      <c r="G66" s="396">
        <f>('Año 2019'!$F64-'Año 2018'!$F64)/VLOOKUP($A66,DATOS,5,0)*100000</f>
        <v>41.768917373487085</v>
      </c>
      <c r="H66" s="400">
        <f t="shared" si="1"/>
        <v>1.251528132598192</v>
      </c>
      <c r="I66" s="284"/>
    </row>
    <row r="67" spans="1:9" ht="12" customHeight="1" x14ac:dyDescent="0.2">
      <c r="A67" s="289">
        <v>61</v>
      </c>
      <c r="B67" s="429" t="s">
        <v>279</v>
      </c>
      <c r="C67" s="317">
        <f>'Año 2019'!$K65/VLOOKUP($A67,DATOS,4,0)*100000</f>
        <v>247.9181291533688</v>
      </c>
      <c r="D67" s="290">
        <f>'Año 2019'!$L65/VLOOKUP($A67,DATOS,5,0)*100000</f>
        <v>293.75982798055844</v>
      </c>
      <c r="E67" s="378">
        <f t="shared" si="0"/>
        <v>0.84394837394096123</v>
      </c>
      <c r="F67" s="456">
        <f>('Año 2019'!$E65-'Año 2018'!$E65)/VLOOKUP($A67,DATOS,4,0)*100000</f>
        <v>253.91983816019362</v>
      </c>
      <c r="G67" s="396">
        <f>('Año 2019'!$F65-'Año 2018'!$F65)/VLOOKUP($A67,DATOS,5,0)*100000</f>
        <v>291.11669684551606</v>
      </c>
      <c r="H67" s="400">
        <f t="shared" si="1"/>
        <v>0.87222698289593015</v>
      </c>
      <c r="I67" s="284"/>
    </row>
    <row r="68" spans="1:9" ht="12" customHeight="1" x14ac:dyDescent="0.2">
      <c r="A68" s="289">
        <v>62</v>
      </c>
      <c r="B68" s="429" t="s">
        <v>282</v>
      </c>
      <c r="C68" s="317">
        <f>'Año 2019'!$K66/VLOOKUP($A68,DATOS,4,0)*100000</f>
        <v>24.933189663106695</v>
      </c>
      <c r="D68" s="290">
        <f>'Año 2019'!$L66/VLOOKUP($A68,DATOS,5,0)*100000</f>
        <v>12.78991944102796</v>
      </c>
      <c r="E68" s="378">
        <f t="shared" si="0"/>
        <v>1.9494407121224797</v>
      </c>
      <c r="F68" s="456">
        <f>('Año 2019'!$E66-'Año 2018'!$E66)/VLOOKUP($A68,DATOS,4,0)*100000</f>
        <v>25.027032009841033</v>
      </c>
      <c r="G68" s="396">
        <f>('Año 2019'!$F66-'Año 2018'!$F66)/VLOOKUP($A68,DATOS,5,0)*100000</f>
        <v>13.870346425772331</v>
      </c>
      <c r="H68" s="400">
        <f t="shared" si="1"/>
        <v>1.804355222400112</v>
      </c>
      <c r="I68" s="284"/>
    </row>
    <row r="69" spans="1:9" ht="12" customHeight="1" x14ac:dyDescent="0.2">
      <c r="A69" s="289">
        <v>63</v>
      </c>
      <c r="B69" s="429" t="s">
        <v>276</v>
      </c>
      <c r="C69" s="317">
        <f>'Año 2019'!$K67/VLOOKUP($A69,DATOS,4,0)*100000</f>
        <v>10.027199587526292</v>
      </c>
      <c r="D69" s="290">
        <f>'Año 2019'!$L67/VLOOKUP($A69,DATOS,5,0)*100000</f>
        <v>10.308178580803533</v>
      </c>
      <c r="E69" s="378">
        <f t="shared" si="0"/>
        <v>0.97274212984624697</v>
      </c>
      <c r="F69" s="456">
        <f>('Año 2019'!$E67-'Año 2018'!$E67)/VLOOKUP($A69,DATOS,4,0)*100000</f>
        <v>9.9948537824052401</v>
      </c>
      <c r="G69" s="396">
        <f>('Año 2019'!$F67-'Año 2018'!$F67)/VLOOKUP($A69,DATOS,5,0)*100000</f>
        <v>11.986254163725039</v>
      </c>
      <c r="H69" s="400">
        <f t="shared" si="1"/>
        <v>0.83385965672690854</v>
      </c>
      <c r="I69" s="284"/>
    </row>
    <row r="70" spans="1:9" ht="12" customHeight="1" x14ac:dyDescent="0.2">
      <c r="A70" s="289">
        <v>64</v>
      </c>
      <c r="B70" s="429" t="s">
        <v>285</v>
      </c>
      <c r="C70" s="317">
        <f>'Año 2019'!$K68/VLOOKUP($A70,DATOS,4,0)*100000</f>
        <v>238.54724539867513</v>
      </c>
      <c r="D70" s="290">
        <f>'Año 2019'!$L68/VLOOKUP($A70,DATOS,5,0)*100000</f>
        <v>7.4753867052583507</v>
      </c>
      <c r="E70" s="378">
        <f t="shared" si="0"/>
        <v>31.911024112087176</v>
      </c>
      <c r="F70" s="456">
        <f>('Año 2019'!$E68-'Año 2018'!$E68)/VLOOKUP($A70,DATOS,4,0)*100000</f>
        <v>251.95226369757179</v>
      </c>
      <c r="G70" s="396">
        <f>('Año 2019'!$F68-'Año 2018'!$F68)/VLOOKUP($A70,DATOS,5,0)*100000</f>
        <v>7.7381932691150901</v>
      </c>
      <c r="H70" s="400">
        <f t="shared" si="1"/>
        <v>32.559572362087579</v>
      </c>
      <c r="I70" s="284"/>
    </row>
    <row r="71" spans="1:9" ht="12" customHeight="1" x14ac:dyDescent="0.2">
      <c r="A71" s="289">
        <v>65</v>
      </c>
      <c r="B71" s="429" t="s">
        <v>286</v>
      </c>
      <c r="C71" s="317">
        <f>'Año 2019'!$K69/VLOOKUP($A71,DATOS,4,0)*100000</f>
        <v>59332.986832986833</v>
      </c>
      <c r="D71" s="290">
        <f>'Año 2019'!$L69/VLOOKUP($A71,DATOS,5,0)*100000</f>
        <v>1185.5207313091739</v>
      </c>
      <c r="E71" s="378">
        <f t="shared" si="0"/>
        <v>50.048038187797225</v>
      </c>
      <c r="F71" s="456">
        <f>('Año 2019'!$E69-'Año 2018'!$E69)/VLOOKUP($A71,DATOS,4,0)*100000</f>
        <v>60773.850773850776</v>
      </c>
      <c r="G71" s="396">
        <f>('Año 2019'!$F69-'Año 2018'!$F69)/VLOOKUP($A71,DATOS,5,0)*100000</f>
        <v>1269.1805419523344</v>
      </c>
      <c r="H71" s="400">
        <f t="shared" si="1"/>
        <v>47.884322809081652</v>
      </c>
      <c r="I71" s="284"/>
    </row>
    <row r="72" spans="1:9" ht="12" customHeight="1" x14ac:dyDescent="0.2">
      <c r="A72" s="289">
        <v>66</v>
      </c>
      <c r="B72" s="429" t="s">
        <v>284</v>
      </c>
      <c r="C72" s="317">
        <f>'Año 2019'!$K70/VLOOKUP($A72,DATOS,4,0)*100000</f>
        <v>75661.238161238158</v>
      </c>
      <c r="D72" s="290">
        <f>'Año 2019'!$L70/VLOOKUP($A72,DATOS,5,0)*100000</f>
        <v>23002.366960496245</v>
      </c>
      <c r="E72" s="378">
        <f t="shared" ref="E72:E91" si="2">$C72/$D72</f>
        <v>3.2892805462662644</v>
      </c>
      <c r="F72" s="456">
        <f>('Año 2019'!$E70-'Año 2018'!$E70)/VLOOKUP($A72,DATOS,4,0)*100000</f>
        <v>79447.909447909449</v>
      </c>
      <c r="G72" s="396">
        <f>('Año 2019'!$F70-'Año 2018'!$F70)/VLOOKUP($A72,DATOS,5,0)*100000</f>
        <v>24432.745674175647</v>
      </c>
      <c r="H72" s="400">
        <f t="shared" ref="H72:H86" si="3">$F72/$G72</f>
        <v>3.2516979674487607</v>
      </c>
      <c r="I72" s="284"/>
    </row>
    <row r="73" spans="1:9" ht="12" customHeight="1" x14ac:dyDescent="0.2">
      <c r="A73" s="289">
        <v>67</v>
      </c>
      <c r="B73" s="429" t="s">
        <v>277</v>
      </c>
      <c r="C73" s="317">
        <f>'Año 2019'!$K71/VLOOKUP($A73,DATOS,4,0)*100000</f>
        <v>1.5375707580317679</v>
      </c>
      <c r="D73" s="290">
        <f>'Año 2019'!$L71/VLOOKUP($A73,DATOS,5,0)*100000</f>
        <v>4.1757042923904066</v>
      </c>
      <c r="E73" s="378">
        <f t="shared" si="2"/>
        <v>0.36821830531289285</v>
      </c>
      <c r="F73" s="456">
        <f>('Año 2019'!$E71-'Año 2018'!$E71)/VLOOKUP($A73,DATOS,4,0)*100000</f>
        <v>1.4798216215798705</v>
      </c>
      <c r="G73" s="396">
        <f>('Año 2019'!$F71-'Año 2018'!$F71)/VLOOKUP($A73,DATOS,5,0)*100000</f>
        <v>4.1173028337555762</v>
      </c>
      <c r="H73" s="400">
        <f t="shared" si="3"/>
        <v>0.35941529718134896</v>
      </c>
      <c r="I73" s="284"/>
    </row>
    <row r="74" spans="1:9" ht="12" customHeight="1" x14ac:dyDescent="0.2">
      <c r="A74" s="289">
        <v>68</v>
      </c>
      <c r="B74" s="453" t="s">
        <v>274</v>
      </c>
      <c r="C74" s="317">
        <f>'Año 2019'!$K72/VLOOKUP($A74,DATOS,4,0)*100000</f>
        <v>2.750302623521613</v>
      </c>
      <c r="D74" s="290">
        <f>'Año 2019'!$L72/VLOOKUP($A74,DATOS,5,0)*100000</f>
        <v>2.2484561574409883</v>
      </c>
      <c r="E74" s="378">
        <f t="shared" si="2"/>
        <v>1.2231960202647607</v>
      </c>
      <c r="F74" s="456">
        <f>('Año 2019'!$E72-'Año 2018'!$E72)/VLOOKUP($A74,DATOS,4,0)*100000</f>
        <v>2.331621384245357</v>
      </c>
      <c r="G74" s="396">
        <f>('Año 2019'!$F72-'Año 2018'!$F72)/VLOOKUP($A74,DATOS,5,0)*100000</f>
        <v>3.0952773076460356</v>
      </c>
      <c r="H74" s="400">
        <f t="shared" si="3"/>
        <v>0.75328351953659356</v>
      </c>
      <c r="I74" s="284"/>
    </row>
    <row r="75" spans="1:9" ht="12" customHeight="1" x14ac:dyDescent="0.2">
      <c r="A75" s="289">
        <v>69</v>
      </c>
      <c r="B75" s="453" t="s">
        <v>280</v>
      </c>
      <c r="C75" s="317">
        <f>'Año 2019'!$K73/VLOOKUP($A75,DATOS,4,0)*100000</f>
        <v>2.8369263281994588</v>
      </c>
      <c r="D75" s="290">
        <f>'Año 2019'!$L73/VLOOKUP($A75,DATOS,5,0)*100000</f>
        <v>1.8688466763145877</v>
      </c>
      <c r="E75" s="378">
        <f t="shared" si="2"/>
        <v>1.5180091358772931</v>
      </c>
      <c r="F75" s="456">
        <f>('Año 2019'!$E73-'Año 2018'!$E73)/VLOOKUP($A75,DATOS,4,0)*100000</f>
        <v>2.750302623521613</v>
      </c>
      <c r="G75" s="396">
        <f>('Año 2019'!$F73-'Año 2018'!$F73)/VLOOKUP($A75,DATOS,5,0)*100000</f>
        <v>2.2192554281235726</v>
      </c>
      <c r="H75" s="400">
        <f t="shared" si="3"/>
        <v>1.2392907047419288</v>
      </c>
      <c r="I75" s="284"/>
    </row>
    <row r="76" spans="1:9" ht="12" customHeight="1" x14ac:dyDescent="0.2">
      <c r="A76" s="289">
        <v>70</v>
      </c>
      <c r="B76" s="453" t="s">
        <v>351</v>
      </c>
      <c r="C76" s="317">
        <f>'Año 2019'!$K74/VLOOKUP($A76,DATOS,4,0)*100000</f>
        <v>119.8816703411061</v>
      </c>
      <c r="D76" s="290">
        <f>'Año 2019'!$L74/VLOOKUP($A76,DATOS,5,0)*100000</f>
        <v>21.777911464786047</v>
      </c>
      <c r="E76" s="378">
        <f t="shared" si="2"/>
        <v>5.5047367850195208</v>
      </c>
      <c r="F76" s="456">
        <f>('Año 2019'!$E74-'Año 2018'!$E74)/VLOOKUP($A76,DATOS,4,0)*100000</f>
        <v>108.70359945545033</v>
      </c>
      <c r="G76" s="396">
        <f>('Año 2019'!$F74-'Año 2018'!$F74)/VLOOKUP($A76,DATOS,5,0)*100000</f>
        <v>21.554548270275422</v>
      </c>
      <c r="H76" s="400">
        <f t="shared" si="3"/>
        <v>5.0431861569261889</v>
      </c>
      <c r="I76" s="284"/>
    </row>
    <row r="77" spans="1:9" ht="12" customHeight="1" x14ac:dyDescent="0.2">
      <c r="A77" s="289">
        <v>71</v>
      </c>
      <c r="B77" s="453" t="s">
        <v>352</v>
      </c>
      <c r="C77" s="317">
        <f>'Año 2019'!$K75/VLOOKUP($A77,DATOS,4,0)*100000</f>
        <v>19.192884811065543</v>
      </c>
      <c r="D77" s="290">
        <f>'Año 2019'!$L75/VLOOKUP($A77,DATOS,5,0)*100000</f>
        <v>12.048607525216015</v>
      </c>
      <c r="E77" s="378">
        <f t="shared" si="2"/>
        <v>1.5929546025046941</v>
      </c>
      <c r="F77" s="456">
        <f>('Año 2019'!$E75-'Año 2018'!$E75)/VLOOKUP($A77,DATOS,4,0)*100000</f>
        <v>18.941888061138794</v>
      </c>
      <c r="G77" s="396">
        <f>('Año 2019'!$F75-'Año 2018'!$F75)/VLOOKUP($A77,DATOS,5,0)*100000</f>
        <v>13.339529760060588</v>
      </c>
      <c r="H77" s="400">
        <f t="shared" si="3"/>
        <v>1.4199816936465053</v>
      </c>
      <c r="I77" s="284"/>
    </row>
    <row r="78" spans="1:9" ht="12" customHeight="1" x14ac:dyDescent="0.2">
      <c r="A78" s="289">
        <v>72</v>
      </c>
      <c r="B78" s="453" t="s">
        <v>353</v>
      </c>
      <c r="C78" s="317">
        <f>'Año 2019'!$K76/VLOOKUP($A78,DATOS,4,0)*100000</f>
        <v>8.6212890217618021</v>
      </c>
      <c r="D78" s="290">
        <f>'Año 2019'!$L76/VLOOKUP($A78,DATOS,5,0)*100000</f>
        <v>5.8446702563613835</v>
      </c>
      <c r="E78" s="378">
        <f t="shared" si="2"/>
        <v>1.4750685057687087</v>
      </c>
      <c r="F78" s="456">
        <f>('Año 2019'!$E76-'Año 2018'!$E76)/VLOOKUP($A78,DATOS,4,0)*100000</f>
        <v>8.056105662374712</v>
      </c>
      <c r="G78" s="396">
        <f>('Año 2019'!$F76-'Año 2018'!$F76)/VLOOKUP($A78,DATOS,5,0)*100000</f>
        <v>7.2965310206804546</v>
      </c>
      <c r="H78" s="400">
        <f t="shared" si="3"/>
        <v>1.104100789750829</v>
      </c>
      <c r="I78" s="284"/>
    </row>
    <row r="79" spans="1:9" ht="12" customHeight="1" x14ac:dyDescent="0.2">
      <c r="A79" s="289">
        <v>73</v>
      </c>
      <c r="B79" s="453" t="s">
        <v>354</v>
      </c>
      <c r="C79" s="317">
        <f>'Año 2019'!$K77/VLOOKUP($A79,DATOS,4,0)*100000</f>
        <v>0.83431829242856159</v>
      </c>
      <c r="D79" s="290">
        <f>'Año 2019'!$L77/VLOOKUP($A79,DATOS,5,0)*100000</f>
        <v>0.67008958353187842</v>
      </c>
      <c r="E79" s="378">
        <f t="shared" si="2"/>
        <v>1.2450847064821897</v>
      </c>
      <c r="F79" s="456">
        <f>('Año 2019'!$E77-'Año 2018'!$E77)/VLOOKUP($A79,DATOS,4,0)*100000</f>
        <v>0.61003918156066861</v>
      </c>
      <c r="G79" s="396">
        <f>('Año 2019'!$F77-'Año 2018'!$F77)/VLOOKUP($A79,DATOS,5,0)*100000</f>
        <v>0.59563518536166971</v>
      </c>
      <c r="H79" s="400">
        <f t="shared" si="3"/>
        <v>1.0241825811385752</v>
      </c>
      <c r="I79" s="284"/>
    </row>
    <row r="80" spans="1:9" ht="12" customHeight="1" x14ac:dyDescent="0.2">
      <c r="A80" s="289">
        <v>74</v>
      </c>
      <c r="B80" s="453" t="s">
        <v>355</v>
      </c>
      <c r="C80" s="317">
        <f>'Año 2019'!$K78/VLOOKUP($A80,DATOS,4,0)*100000</f>
        <v>11.142186227916918</v>
      </c>
      <c r="D80" s="290">
        <f>'Año 2019'!$L78/VLOOKUP($A80,DATOS,5,0)*100000</f>
        <v>6.9987134279996184</v>
      </c>
      <c r="E80" s="378">
        <f t="shared" si="2"/>
        <v>1.5920334990915026</v>
      </c>
      <c r="F80" s="456">
        <f>('Año 2019'!$E78-'Año 2018'!$E78)/VLOOKUP($A80,DATOS,4,0)*100000</f>
        <v>10.559060539660397</v>
      </c>
      <c r="G80" s="396">
        <f>('Año 2019'!$F78-'Año 2018'!$F78)/VLOOKUP($A80,DATOS,5,0)*100000</f>
        <v>7.3709854188506627</v>
      </c>
      <c r="H80" s="400">
        <f t="shared" si="3"/>
        <v>1.4325168128343473</v>
      </c>
      <c r="I80" s="284"/>
    </row>
    <row r="81" spans="1:15" ht="12" customHeight="1" x14ac:dyDescent="0.2">
      <c r="A81" s="289">
        <v>75</v>
      </c>
      <c r="B81" s="453" t="s">
        <v>356</v>
      </c>
      <c r="C81" s="317">
        <f>'Año 2019'!$K79/VLOOKUP($A81,DATOS,4,0)*100000</f>
        <v>22.392026429050425</v>
      </c>
      <c r="D81" s="290">
        <f>'Año 2019'!$L79/VLOOKUP($A81,DATOS,5,0)*100000</f>
        <v>101.03461831697322</v>
      </c>
      <c r="E81" s="378">
        <f t="shared" si="2"/>
        <v>0.22162726798056995</v>
      </c>
      <c r="F81" s="456">
        <f>('Año 2019'!$E79-'Año 2018'!$E79)/VLOOKUP($A81,DATOS,4,0)*100000</f>
        <v>20.463226075586547</v>
      </c>
      <c r="G81" s="396">
        <f>('Año 2019'!$F79-'Año 2018'!$F79)/VLOOKUP($A81,DATOS,5,0)*100000</f>
        <v>105.83692699895168</v>
      </c>
      <c r="H81" s="400">
        <f t="shared" si="3"/>
        <v>0.19334675198751033</v>
      </c>
      <c r="I81" s="284"/>
    </row>
    <row r="82" spans="1:15" ht="12" customHeight="1" x14ac:dyDescent="0.2">
      <c r="A82" s="289">
        <v>76</v>
      </c>
      <c r="B82" s="453" t="s">
        <v>357</v>
      </c>
      <c r="C82" s="317">
        <f>'Año 2019'!$K80/VLOOKUP($A82,DATOS,4,0)*100000</f>
        <v>638.01127226811218</v>
      </c>
      <c r="D82" s="290">
        <f>'Año 2019'!$L80/VLOOKUP($A82,DATOS,5,0)*100000</f>
        <v>427.36824549699799</v>
      </c>
      <c r="E82" s="378">
        <f t="shared" si="2"/>
        <v>1.49288413210521</v>
      </c>
      <c r="F82" s="456">
        <f>('Año 2019'!$E80-'Año 2018'!$E80)/VLOOKUP($A82,DATOS,4,0)*100000</f>
        <v>673.10646753672006</v>
      </c>
      <c r="G82" s="396">
        <f>('Año 2019'!$F80-'Año 2018'!$F80)/VLOOKUP($A82,DATOS,5,0)*100000</f>
        <v>454.69300962546458</v>
      </c>
      <c r="H82" s="400">
        <f t="shared" si="3"/>
        <v>1.480353674430062</v>
      </c>
      <c r="I82" s="284"/>
    </row>
    <row r="83" spans="1:15" ht="12" customHeight="1" x14ac:dyDescent="0.2">
      <c r="A83" s="289">
        <v>77</v>
      </c>
      <c r="B83" s="453" t="s">
        <v>358</v>
      </c>
      <c r="C83" s="317">
        <f>'Año 2019'!$K81/VLOOKUP($A83,DATOS,4,0)*100000</f>
        <v>40.348311809464398</v>
      </c>
      <c r="D83" s="290">
        <f>'Año 2019'!$L81/VLOOKUP($A83,DATOS,5,0)*100000</f>
        <v>37.329997175027245</v>
      </c>
      <c r="E83" s="378">
        <f t="shared" si="2"/>
        <v>1.0808549387315873</v>
      </c>
      <c r="F83" s="456">
        <f>('Año 2019'!$E81-'Año 2018'!$E81)/VLOOKUP($A83,DATOS,4,0)*100000</f>
        <v>43.496052447082185</v>
      </c>
      <c r="G83" s="396">
        <f>('Año 2019'!$F81-'Año 2018'!$F81)/VLOOKUP($A83,DATOS,5,0)*100000</f>
        <v>29.258646434480809</v>
      </c>
      <c r="H83" s="400">
        <f t="shared" si="3"/>
        <v>1.48660508080862</v>
      </c>
      <c r="I83" s="284"/>
    </row>
    <row r="84" spans="1:15" ht="12" customHeight="1" x14ac:dyDescent="0.2">
      <c r="A84" s="289">
        <v>78</v>
      </c>
      <c r="B84" s="453" t="s">
        <v>359</v>
      </c>
      <c r="C84" s="317">
        <f>'Año 2019'!$K82/VLOOKUP($A84,DATOS,4,0)*100000</f>
        <v>11.802479762356528</v>
      </c>
      <c r="D84" s="290">
        <f>'Año 2019'!$L82/VLOOKUP($A84,DATOS,5,0)*100000</f>
        <v>12.059901208092574</v>
      </c>
      <c r="E84" s="378">
        <f t="shared" si="2"/>
        <v>0.97865476331072199</v>
      </c>
      <c r="F84" s="456">
        <f>('Año 2019'!$E82-'Año 2018'!$E82)/VLOOKUP($A84,DATOS,4,0)*100000</f>
        <v>9.8967582594439154</v>
      </c>
      <c r="G84" s="396">
        <f>('Año 2019'!$F82-'Año 2018'!$F82)/VLOOKUP($A84,DATOS,5,0)*100000</f>
        <v>11.767893914918419</v>
      </c>
      <c r="H84" s="400">
        <f t="shared" si="3"/>
        <v>0.84099655647792471</v>
      </c>
      <c r="I84" s="284"/>
    </row>
    <row r="85" spans="1:15" ht="12" customHeight="1" x14ac:dyDescent="0.2">
      <c r="A85" s="289">
        <v>79</v>
      </c>
      <c r="B85" s="453" t="s">
        <v>360</v>
      </c>
      <c r="C85" s="317">
        <f>'Año 2019'!$K83/VLOOKUP($A85,DATOS,4,0)*100000</f>
        <v>4.7098613282257507</v>
      </c>
      <c r="D85" s="290">
        <f>'Año 2019'!$L83/VLOOKUP($A85,DATOS,5,0)*100000</f>
        <v>2.4569951396168874</v>
      </c>
      <c r="E85" s="378">
        <f t="shared" si="2"/>
        <v>1.9169192695107027</v>
      </c>
      <c r="F85" s="456">
        <f>('Año 2019'!$E83-'Año 2018'!$E83)/VLOOKUP($A85,DATOS,4,0)*100000</f>
        <v>4.8982557813547807</v>
      </c>
      <c r="G85" s="396">
        <f>('Año 2019'!$F83-'Año 2018'!$F83)/VLOOKUP($A85,DATOS,5,0)*100000</f>
        <v>3.0526303249785571</v>
      </c>
      <c r="H85" s="400">
        <f t="shared" si="3"/>
        <v>1.6046016909660321</v>
      </c>
      <c r="I85" s="284"/>
    </row>
    <row r="86" spans="1:15" ht="12" customHeight="1" x14ac:dyDescent="0.2">
      <c r="A86" s="289">
        <v>80</v>
      </c>
      <c r="B86" s="453" t="s">
        <v>361</v>
      </c>
      <c r="C86" s="317">
        <f>'Año 2019'!$K84/VLOOKUP($A86,DATOS,4,0)*100000</f>
        <v>301.50102277329978</v>
      </c>
      <c r="D86" s="290">
        <f>'Año 2019'!$L84/VLOOKUP($A86,DATOS,5,0)*100000</f>
        <v>189.51273327002616</v>
      </c>
      <c r="E86" s="378">
        <f t="shared" si="2"/>
        <v>1.5909275201245066</v>
      </c>
      <c r="F86" s="456">
        <f>('Año 2019'!$E84-'Año 2018'!$E84)/VLOOKUP($A86,DATOS,4,0)*100000</f>
        <v>294.09469602334394</v>
      </c>
      <c r="G86" s="396">
        <f>('Año 2019'!$F84-'Año 2018'!$F84)/VLOOKUP($A86,DATOS,5,0)*100000</f>
        <v>190.5639595254531</v>
      </c>
      <c r="H86" s="400">
        <f t="shared" si="3"/>
        <v>1.543286027198981</v>
      </c>
      <c r="I86" s="284"/>
    </row>
    <row r="87" spans="1:15" ht="12" customHeight="1" x14ac:dyDescent="0.2">
      <c r="A87" s="289">
        <v>81</v>
      </c>
      <c r="B87" s="453" t="s">
        <v>484</v>
      </c>
      <c r="C87" s="317">
        <f>'Año 2019'!$K85/VLOOKUP($A87,DATOS,4,0)*100000</f>
        <v>9.3879892456539675</v>
      </c>
      <c r="D87" s="290">
        <f>'Año 2019'!$L85/VLOOKUP($A87,DATOS,5,0)*100000</f>
        <v>5.875753720519957</v>
      </c>
      <c r="E87" s="378">
        <f t="shared" si="2"/>
        <v>1.59775063629168</v>
      </c>
      <c r="F87" s="456"/>
      <c r="G87" s="396"/>
      <c r="H87" s="400"/>
      <c r="I87" s="284"/>
    </row>
    <row r="88" spans="1:15" ht="12" customHeight="1" x14ac:dyDescent="0.2">
      <c r="A88" s="289">
        <v>82</v>
      </c>
      <c r="B88" s="453" t="s">
        <v>485</v>
      </c>
      <c r="C88" s="317">
        <f>'Año 2019'!$K86/VLOOKUP($A88,DATOS,4,0)*100000</f>
        <v>14.169886389507672</v>
      </c>
      <c r="D88" s="290">
        <f>'Año 2019'!$L86/VLOOKUP($A88,DATOS,5,0)*100000</f>
        <v>14.233192242253311</v>
      </c>
      <c r="E88" s="378">
        <f t="shared" si="2"/>
        <v>0.99555223791907299</v>
      </c>
      <c r="F88" s="456"/>
      <c r="G88" s="396"/>
      <c r="H88" s="400"/>
      <c r="I88" s="284"/>
    </row>
    <row r="89" spans="1:15" ht="12" customHeight="1" x14ac:dyDescent="0.2">
      <c r="A89" s="289">
        <v>83</v>
      </c>
      <c r="B89" s="453" t="s">
        <v>486</v>
      </c>
      <c r="C89" s="317">
        <f>'Año 2019'!$K87/VLOOKUP($A89,DATOS,4,0)*100000</f>
        <v>7.6299388251195177</v>
      </c>
      <c r="D89" s="290">
        <f>'Año 2019'!$L87/VLOOKUP($A89,DATOS,5,0)*100000</f>
        <v>3.6130411076489173</v>
      </c>
      <c r="E89" s="378">
        <f t="shared" si="2"/>
        <v>2.1117774743737918</v>
      </c>
      <c r="F89" s="456"/>
      <c r="G89" s="396"/>
      <c r="H89" s="400"/>
      <c r="I89" s="284"/>
    </row>
    <row r="90" spans="1:15" ht="12" customHeight="1" x14ac:dyDescent="0.2">
      <c r="A90" s="289">
        <v>84</v>
      </c>
      <c r="B90" s="453" t="s">
        <v>487</v>
      </c>
      <c r="C90" s="317">
        <f>'Año 2019'!$K88/VLOOKUP($A90,DATOS,4,0)*100000</f>
        <v>6.6102695812095362</v>
      </c>
      <c r="D90" s="290">
        <f>'Año 2019'!$L88/VLOOKUP($A90,DATOS,5,0)*100000</f>
        <v>5.4378093438352391</v>
      </c>
      <c r="E90" s="378">
        <f t="shared" si="2"/>
        <v>1.215612604863298</v>
      </c>
      <c r="F90" s="456"/>
      <c r="G90" s="396"/>
      <c r="H90" s="400"/>
      <c r="I90" s="284"/>
    </row>
    <row r="91" spans="1:15" ht="12" customHeight="1" thickBot="1" x14ac:dyDescent="0.25">
      <c r="A91" s="291">
        <v>85</v>
      </c>
      <c r="B91" s="454" t="s">
        <v>488</v>
      </c>
      <c r="C91" s="318">
        <f>'Año 2019'!$K89/VLOOKUP($A91,DATOS,4,0)*100000</f>
        <v>41.428649556698929</v>
      </c>
      <c r="D91" s="292">
        <f>'Año 2019'!$L89/VLOOKUP($A91,DATOS,5,0)*100000</f>
        <v>21.466169619020839</v>
      </c>
      <c r="E91" s="380">
        <f t="shared" si="2"/>
        <v>1.9299507220882877</v>
      </c>
      <c r="F91" s="458"/>
      <c r="G91" s="398"/>
      <c r="H91" s="402"/>
      <c r="I91" s="284"/>
    </row>
    <row r="92" spans="1:15" ht="13.5" customHeight="1" thickBot="1" x14ac:dyDescent="0.25">
      <c r="B92" s="509" t="s">
        <v>449</v>
      </c>
      <c r="C92" s="509"/>
      <c r="D92" s="509"/>
      <c r="E92" s="509"/>
      <c r="F92" s="509"/>
      <c r="G92" s="509"/>
      <c r="H92" s="509"/>
      <c r="I92" s="351"/>
      <c r="J92" s="351"/>
      <c r="K92" s="351"/>
      <c r="L92" s="351"/>
      <c r="M92" s="351"/>
      <c r="N92" s="351"/>
      <c r="O92" s="351"/>
    </row>
    <row r="93" spans="1:15" ht="13.5" customHeight="1" thickBot="1" x14ac:dyDescent="0.25">
      <c r="B93" s="509"/>
      <c r="C93" s="509"/>
      <c r="D93" s="509"/>
      <c r="E93" s="509"/>
      <c r="F93" s="509"/>
      <c r="G93" s="509"/>
      <c r="H93" s="509"/>
      <c r="I93" s="284"/>
      <c r="J93" s="352" t="s">
        <v>67</v>
      </c>
      <c r="K93" s="353"/>
    </row>
    <row r="94" spans="1:15" ht="12.75" customHeight="1" x14ac:dyDescent="0.2">
      <c r="B94" s="30" t="s">
        <v>405</v>
      </c>
      <c r="F94" s="315"/>
      <c r="G94" s="315"/>
      <c r="H94" s="315"/>
      <c r="I94" s="284"/>
    </row>
    <row r="95" spans="1:15" x14ac:dyDescent="0.2">
      <c r="B95" s="30" t="s">
        <v>404</v>
      </c>
      <c r="F95" s="315"/>
      <c r="G95" s="315"/>
      <c r="H95" s="315"/>
      <c r="I95" s="284"/>
    </row>
    <row r="96" spans="1:15" x14ac:dyDescent="0.2">
      <c r="B96" s="254" t="s">
        <v>414</v>
      </c>
      <c r="F96" s="315"/>
      <c r="G96" s="315"/>
      <c r="H96" s="315"/>
      <c r="I96" s="284"/>
    </row>
    <row r="97" spans="2:9" x14ac:dyDescent="0.2">
      <c r="B97" s="254" t="s">
        <v>406</v>
      </c>
      <c r="F97" s="315"/>
      <c r="G97" s="315"/>
      <c r="H97" s="315"/>
      <c r="I97" s="284"/>
    </row>
    <row r="98" spans="2:9" x14ac:dyDescent="0.2">
      <c r="B98" s="510" t="s">
        <v>346</v>
      </c>
      <c r="C98" s="510"/>
      <c r="D98" s="510"/>
      <c r="E98" s="510"/>
    </row>
    <row r="99" spans="2:9" x14ac:dyDescent="0.2">
      <c r="B99" s="510"/>
      <c r="C99" s="510"/>
      <c r="D99" s="510"/>
      <c r="E99" s="510"/>
    </row>
    <row r="100" spans="2:9" x14ac:dyDescent="0.2">
      <c r="B100" s="30" t="s">
        <v>350</v>
      </c>
      <c r="C100" s="375"/>
      <c r="D100" s="375"/>
      <c r="E100" s="375"/>
    </row>
    <row r="101" spans="2:9" x14ac:dyDescent="0.2">
      <c r="B101" s="375"/>
      <c r="C101" s="375"/>
      <c r="D101" s="375"/>
      <c r="E101" s="375"/>
    </row>
    <row r="102" spans="2:9" x14ac:dyDescent="0.2">
      <c r="B102" s="320"/>
      <c r="C102" s="375"/>
      <c r="D102" s="375"/>
      <c r="E102" s="375"/>
    </row>
    <row r="103" spans="2:9" x14ac:dyDescent="0.2">
      <c r="B103" s="375"/>
      <c r="C103" s="375"/>
      <c r="D103" s="375"/>
      <c r="E103" s="375"/>
    </row>
  </sheetData>
  <sortState ref="A7:H75">
    <sortCondition ref="A7:A75"/>
  </sortState>
  <mergeCells count="14">
    <mergeCell ref="B92:H93"/>
    <mergeCell ref="B98:E99"/>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93" location="Indice!A1" display="Volver al Indice"/>
    <hyperlink ref="J93:K93"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66" t="s">
        <v>181</v>
      </c>
      <c r="B1" s="466"/>
      <c r="C1" s="466"/>
      <c r="D1" s="466"/>
      <c r="E1" s="75"/>
      <c r="F1" s="75"/>
    </row>
    <row r="2" spans="1:9" ht="28.5" customHeight="1" thickBot="1" x14ac:dyDescent="0.25">
      <c r="A2" s="469"/>
      <c r="B2" s="476" t="s">
        <v>0</v>
      </c>
      <c r="C2" s="472" t="s">
        <v>166</v>
      </c>
      <c r="D2" s="473"/>
      <c r="E2" s="474" t="s">
        <v>317</v>
      </c>
      <c r="F2" s="475"/>
    </row>
    <row r="3" spans="1:9" x14ac:dyDescent="0.2">
      <c r="A3" s="470"/>
      <c r="B3" s="477"/>
      <c r="C3" s="100" t="s">
        <v>54</v>
      </c>
      <c r="D3" s="101" t="s">
        <v>55</v>
      </c>
      <c r="E3" s="479" t="s">
        <v>54</v>
      </c>
      <c r="F3" s="479" t="s">
        <v>55</v>
      </c>
    </row>
    <row r="4" spans="1:9" ht="13.5" thickBot="1" x14ac:dyDescent="0.25">
      <c r="A4" s="471"/>
      <c r="B4" s="478"/>
      <c r="C4" s="102">
        <v>38717</v>
      </c>
      <c r="D4" s="103">
        <v>38717</v>
      </c>
      <c r="E4" s="480"/>
      <c r="F4" s="480"/>
    </row>
    <row r="5" spans="1:9" ht="13.5" thickBot="1" x14ac:dyDescent="0.25">
      <c r="A5" s="104">
        <v>1</v>
      </c>
      <c r="B5" s="105" t="s">
        <v>1</v>
      </c>
      <c r="C5" s="106">
        <v>2822</v>
      </c>
      <c r="D5" s="107">
        <v>241</v>
      </c>
      <c r="E5" s="106">
        <v>2822</v>
      </c>
      <c r="F5" s="108">
        <v>241</v>
      </c>
      <c r="H5" s="467" t="s">
        <v>67</v>
      </c>
      <c r="I5" s="468"/>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67" t="s">
        <v>67</v>
      </c>
      <c r="I33" s="468"/>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A175"/>
  <sheetViews>
    <sheetView showGridLines="0" topLeftCell="A44" workbookViewId="0">
      <selection activeCell="E1" sqref="E1:E86"/>
    </sheetView>
  </sheetViews>
  <sheetFormatPr baseColWidth="10" defaultColWidth="11.5703125" defaultRowHeight="11.25" x14ac:dyDescent="0.2"/>
  <cols>
    <col min="1" max="1" width="2.7109375" style="323" bestFit="1" customWidth="1"/>
    <col min="2" max="2" width="77.85546875" style="334" bestFit="1" customWidth="1"/>
    <col min="3" max="3" width="10.42578125" style="323" customWidth="1"/>
    <col min="4" max="4" width="2.85546875" style="323" customWidth="1"/>
    <col min="5" max="5" width="9.85546875" style="323" customWidth="1"/>
    <col min="6" max="6" width="8.85546875" style="323" customWidth="1"/>
    <col min="7" max="7" width="8.42578125" style="323" customWidth="1"/>
    <col min="8" max="9" width="7.85546875" style="323" customWidth="1"/>
    <col min="10" max="10" width="12.42578125" style="323" customWidth="1"/>
    <col min="11" max="11" width="8.5703125" style="323" bestFit="1" customWidth="1"/>
    <col min="12" max="12" width="3.85546875" style="323" bestFit="1" customWidth="1"/>
    <col min="13" max="13" width="13.140625" style="323" customWidth="1"/>
    <col min="14" max="14" width="3.42578125" style="323" customWidth="1"/>
    <col min="15" max="15" width="14.140625" style="323" bestFit="1" customWidth="1"/>
    <col min="16" max="20" width="14.140625" style="323" customWidth="1"/>
    <col min="21" max="21" width="8.85546875" style="323" bestFit="1" customWidth="1"/>
    <col min="22" max="22" width="6.5703125" style="323" bestFit="1" customWidth="1"/>
    <col min="23" max="23" width="8.85546875" style="323" bestFit="1" customWidth="1"/>
    <col min="24" max="24" width="6.7109375" style="323" bestFit="1" customWidth="1"/>
    <col min="25" max="28" width="8.85546875" style="323" bestFit="1" customWidth="1"/>
    <col min="29" max="29" width="9.140625" style="324" customWidth="1"/>
    <col min="30" max="30" width="8.7109375" style="324" customWidth="1"/>
    <col min="31" max="32" width="8.85546875" style="323" customWidth="1"/>
    <col min="33" max="33" width="8.85546875" style="323" bestFit="1" customWidth="1"/>
    <col min="34" max="34" width="14.140625" style="323" bestFit="1" customWidth="1"/>
    <col min="35" max="35" width="13.85546875" style="323" bestFit="1" customWidth="1"/>
    <col min="36" max="36" width="12.7109375" style="323" bestFit="1" customWidth="1"/>
    <col min="37" max="37" width="14.7109375" style="323" bestFit="1" customWidth="1"/>
    <col min="38" max="38" width="12.28515625" style="323" bestFit="1" customWidth="1"/>
    <col min="39" max="39" width="15" style="323" bestFit="1" customWidth="1"/>
    <col min="40" max="16384" width="11.5703125" style="323"/>
  </cols>
  <sheetData>
    <row r="1" spans="1:53" ht="26.45" customHeight="1" x14ac:dyDescent="0.2">
      <c r="A1" s="325" t="s">
        <v>229</v>
      </c>
      <c r="B1" s="326" t="s">
        <v>54</v>
      </c>
      <c r="C1" s="325" t="s">
        <v>55</v>
      </c>
      <c r="D1" s="325"/>
      <c r="E1" s="327" t="s">
        <v>493</v>
      </c>
      <c r="F1" s="325" t="s">
        <v>490</v>
      </c>
      <c r="G1" s="325" t="s">
        <v>325</v>
      </c>
      <c r="H1" s="325" t="s">
        <v>341</v>
      </c>
      <c r="I1" s="325"/>
      <c r="J1" s="328" t="s">
        <v>490</v>
      </c>
      <c r="K1" s="328" t="s">
        <v>340</v>
      </c>
      <c r="L1" s="328"/>
      <c r="M1" s="328" t="s">
        <v>479</v>
      </c>
      <c r="S1" s="323">
        <v>201912</v>
      </c>
      <c r="T1" s="323">
        <v>201909</v>
      </c>
      <c r="U1" s="360">
        <v>201906</v>
      </c>
      <c r="V1" s="360">
        <v>201903</v>
      </c>
      <c r="W1" s="360">
        <v>201812</v>
      </c>
      <c r="X1" s="360">
        <v>201809</v>
      </c>
      <c r="Y1" s="360" t="s">
        <v>466</v>
      </c>
      <c r="Z1" s="360" t="s">
        <v>462</v>
      </c>
      <c r="AA1" s="360" t="s">
        <v>456</v>
      </c>
      <c r="AB1" s="360" t="s">
        <v>452</v>
      </c>
      <c r="AC1" s="360" t="s">
        <v>440</v>
      </c>
      <c r="AD1" s="360" t="s">
        <v>438</v>
      </c>
      <c r="AE1" s="360" t="s">
        <v>420</v>
      </c>
      <c r="AF1" s="335"/>
      <c r="AG1" s="360" t="s">
        <v>419</v>
      </c>
      <c r="AH1" s="360" t="s">
        <v>421</v>
      </c>
      <c r="AI1" s="360" t="s">
        <v>422</v>
      </c>
      <c r="AJ1" s="360" t="s">
        <v>423</v>
      </c>
      <c r="AK1" s="360" t="s">
        <v>424</v>
      </c>
      <c r="AL1" s="360" t="s">
        <v>425</v>
      </c>
      <c r="AM1" s="360" t="s">
        <v>426</v>
      </c>
      <c r="AN1" s="360" t="s">
        <v>427</v>
      </c>
      <c r="AO1" s="360" t="s">
        <v>428</v>
      </c>
      <c r="AP1" s="360" t="s">
        <v>429</v>
      </c>
      <c r="AQ1" s="360" t="s">
        <v>430</v>
      </c>
      <c r="AR1" s="360" t="s">
        <v>431</v>
      </c>
      <c r="AS1" s="360" t="s">
        <v>432</v>
      </c>
      <c r="AT1" s="360" t="s">
        <v>433</v>
      </c>
      <c r="AU1" s="360" t="s">
        <v>434</v>
      </c>
      <c r="AV1" s="360" t="s">
        <v>435</v>
      </c>
      <c r="AW1" s="360" t="s">
        <v>436</v>
      </c>
      <c r="BA1" s="323">
        <v>201806</v>
      </c>
    </row>
    <row r="2" spans="1:53" x14ac:dyDescent="0.2">
      <c r="A2" s="329">
        <v>1</v>
      </c>
      <c r="B2" s="330">
        <v>60337</v>
      </c>
      <c r="C2" s="331">
        <v>4881</v>
      </c>
      <c r="D2" s="329"/>
      <c r="E2" s="332">
        <v>2245</v>
      </c>
      <c r="F2" s="330">
        <v>2636</v>
      </c>
      <c r="G2" s="331">
        <f>F2+E2</f>
        <v>4881</v>
      </c>
      <c r="H2" s="329">
        <f>I2-A2</f>
        <v>0</v>
      </c>
      <c r="I2" s="329">
        <v>1</v>
      </c>
      <c r="J2" s="333">
        <v>2636</v>
      </c>
      <c r="K2" s="333">
        <f t="shared" ref="K2:K33" si="0">J2-M2</f>
        <v>56</v>
      </c>
      <c r="L2" s="333">
        <v>1</v>
      </c>
      <c r="M2" s="333">
        <v>2580</v>
      </c>
      <c r="S2" s="323" t="s">
        <v>393</v>
      </c>
      <c r="T2" s="323" t="s">
        <v>393</v>
      </c>
      <c r="U2" s="323" t="s">
        <v>393</v>
      </c>
      <c r="V2" s="323" t="s">
        <v>393</v>
      </c>
      <c r="W2" s="323" t="s">
        <v>393</v>
      </c>
      <c r="X2" s="323" t="s">
        <v>393</v>
      </c>
      <c r="Y2" s="323" t="s">
        <v>393</v>
      </c>
      <c r="Z2" s="323" t="s">
        <v>393</v>
      </c>
      <c r="AA2" s="323" t="s">
        <v>393</v>
      </c>
      <c r="AB2" s="323" t="s">
        <v>393</v>
      </c>
      <c r="AC2" s="323" t="s">
        <v>393</v>
      </c>
      <c r="AD2" s="323" t="s">
        <v>393</v>
      </c>
      <c r="AE2" s="324" t="s">
        <v>393</v>
      </c>
      <c r="AG2" s="323" t="s">
        <v>393</v>
      </c>
      <c r="AH2" s="323" t="s">
        <v>393</v>
      </c>
      <c r="AI2" s="323" t="s">
        <v>393</v>
      </c>
      <c r="AJ2" s="323" t="s">
        <v>393</v>
      </c>
      <c r="AK2" s="323" t="s">
        <v>393</v>
      </c>
      <c r="AL2" s="323" t="s">
        <v>393</v>
      </c>
      <c r="AM2" s="323" t="s">
        <v>393</v>
      </c>
      <c r="AN2" s="323" t="s">
        <v>393</v>
      </c>
      <c r="AO2" s="323" t="s">
        <v>393</v>
      </c>
      <c r="AP2" s="323" t="s">
        <v>393</v>
      </c>
      <c r="AQ2" s="323" t="s">
        <v>393</v>
      </c>
      <c r="AR2" s="323" t="s">
        <v>393</v>
      </c>
      <c r="AS2" s="323" t="s">
        <v>393</v>
      </c>
      <c r="AT2" s="323" t="s">
        <v>393</v>
      </c>
      <c r="AU2" s="323" t="s">
        <v>393</v>
      </c>
      <c r="AV2" s="323" t="s">
        <v>393</v>
      </c>
      <c r="AW2" s="323" t="s">
        <v>393</v>
      </c>
      <c r="BA2" s="323" t="s">
        <v>393</v>
      </c>
    </row>
    <row r="3" spans="1:53" x14ac:dyDescent="0.2">
      <c r="A3" s="329">
        <v>2</v>
      </c>
      <c r="B3" s="330">
        <v>93976</v>
      </c>
      <c r="C3" s="331">
        <v>5200</v>
      </c>
      <c r="D3" s="329"/>
      <c r="E3" s="332">
        <v>2542</v>
      </c>
      <c r="F3" s="330">
        <v>2658</v>
      </c>
      <c r="G3" s="331">
        <f t="shared" ref="G3:G66" si="1">F3+E3</f>
        <v>5200</v>
      </c>
      <c r="H3" s="329">
        <f t="shared" ref="H3:H66" si="2">I3-A3</f>
        <v>0</v>
      </c>
      <c r="I3" s="329">
        <v>2</v>
      </c>
      <c r="J3" s="333">
        <v>2658</v>
      </c>
      <c r="K3" s="333">
        <f t="shared" si="0"/>
        <v>70</v>
      </c>
      <c r="L3" s="333">
        <v>2</v>
      </c>
      <c r="M3" s="333">
        <v>2588</v>
      </c>
      <c r="S3" s="323" t="s">
        <v>327</v>
      </c>
      <c r="T3" s="323" t="s">
        <v>327</v>
      </c>
      <c r="U3" s="323" t="s">
        <v>327</v>
      </c>
      <c r="V3" s="323" t="s">
        <v>327</v>
      </c>
      <c r="W3" s="323" t="s">
        <v>327</v>
      </c>
      <c r="X3" s="323" t="s">
        <v>327</v>
      </c>
      <c r="Y3" s="323" t="s">
        <v>327</v>
      </c>
      <c r="Z3" s="323" t="s">
        <v>327</v>
      </c>
      <c r="AA3" s="323" t="s">
        <v>327</v>
      </c>
      <c r="AB3" s="323" t="s">
        <v>327</v>
      </c>
      <c r="AC3" s="323" t="s">
        <v>327</v>
      </c>
      <c r="AD3" s="323" t="s">
        <v>327</v>
      </c>
      <c r="AE3" s="324" t="s">
        <v>327</v>
      </c>
      <c r="AG3" s="323" t="s">
        <v>327</v>
      </c>
      <c r="AH3" s="323" t="s">
        <v>327</v>
      </c>
      <c r="AI3" s="323" t="s">
        <v>327</v>
      </c>
      <c r="AJ3" s="323" t="s">
        <v>327</v>
      </c>
      <c r="AK3" s="323" t="s">
        <v>327</v>
      </c>
      <c r="AL3" s="323" t="s">
        <v>327</v>
      </c>
      <c r="AM3" s="323" t="s">
        <v>327</v>
      </c>
      <c r="AN3" s="323" t="s">
        <v>327</v>
      </c>
      <c r="AO3" s="323" t="s">
        <v>327</v>
      </c>
      <c r="AP3" s="323" t="s">
        <v>327</v>
      </c>
      <c r="AQ3" s="323" t="s">
        <v>327</v>
      </c>
      <c r="AR3" s="323" t="s">
        <v>327</v>
      </c>
      <c r="AS3" s="323" t="s">
        <v>327</v>
      </c>
      <c r="AT3" s="323" t="s">
        <v>327</v>
      </c>
      <c r="AU3" s="323" t="s">
        <v>327</v>
      </c>
      <c r="AV3" s="323" t="s">
        <v>327</v>
      </c>
      <c r="AW3" s="323" t="s">
        <v>327</v>
      </c>
      <c r="BA3" s="323" t="s">
        <v>327</v>
      </c>
    </row>
    <row r="4" spans="1:53" x14ac:dyDescent="0.2">
      <c r="A4" s="329">
        <v>3</v>
      </c>
      <c r="B4" s="330">
        <v>5643168</v>
      </c>
      <c r="C4" s="331">
        <v>20091</v>
      </c>
      <c r="D4" s="329"/>
      <c r="E4" s="332">
        <v>9170</v>
      </c>
      <c r="F4" s="330">
        <v>10921</v>
      </c>
      <c r="G4" s="331">
        <f t="shared" si="1"/>
        <v>20091</v>
      </c>
      <c r="H4" s="329">
        <f t="shared" si="2"/>
        <v>0</v>
      </c>
      <c r="I4" s="329">
        <v>3</v>
      </c>
      <c r="J4" s="333">
        <v>10921</v>
      </c>
      <c r="K4" s="333">
        <f t="shared" si="0"/>
        <v>384</v>
      </c>
      <c r="L4" s="333">
        <v>3</v>
      </c>
      <c r="M4" s="333">
        <v>10537</v>
      </c>
      <c r="Q4" s="323">
        <v>1</v>
      </c>
      <c r="R4" s="323">
        <v>1</v>
      </c>
      <c r="S4" s="386">
        <v>2636</v>
      </c>
      <c r="T4" s="386">
        <v>2580</v>
      </c>
      <c r="U4" s="386">
        <v>2475</v>
      </c>
      <c r="V4" s="386">
        <v>2374</v>
      </c>
      <c r="W4" s="386">
        <v>2273</v>
      </c>
      <c r="X4" s="323">
        <v>2170</v>
      </c>
      <c r="Y4" s="323">
        <v>2072</v>
      </c>
      <c r="Z4" s="323">
        <v>2049</v>
      </c>
      <c r="AA4" s="323">
        <v>1948</v>
      </c>
      <c r="AB4" s="323">
        <v>1844</v>
      </c>
      <c r="AC4" s="323">
        <v>1749</v>
      </c>
      <c r="AD4" s="323">
        <v>1649</v>
      </c>
      <c r="AE4" s="324">
        <v>1568</v>
      </c>
      <c r="AG4" s="323">
        <v>1458</v>
      </c>
      <c r="AH4" s="323">
        <v>1343</v>
      </c>
      <c r="AI4" s="323">
        <v>1235</v>
      </c>
      <c r="AJ4" s="323">
        <v>1165</v>
      </c>
      <c r="AK4" s="323">
        <v>1056</v>
      </c>
      <c r="AL4" s="323">
        <v>951</v>
      </c>
      <c r="AM4" s="323">
        <v>861</v>
      </c>
      <c r="AN4" s="323">
        <v>782</v>
      </c>
      <c r="AO4" s="323">
        <v>708</v>
      </c>
      <c r="AP4" s="323">
        <v>572</v>
      </c>
      <c r="AQ4" s="323">
        <v>482</v>
      </c>
      <c r="AR4" s="323">
        <v>403</v>
      </c>
      <c r="AS4" s="323">
        <v>322</v>
      </c>
      <c r="AT4" s="323">
        <v>255</v>
      </c>
      <c r="AU4" s="323">
        <v>205</v>
      </c>
      <c r="AV4" s="323">
        <v>144</v>
      </c>
      <c r="AW4" s="323">
        <v>70</v>
      </c>
      <c r="BA4" s="386">
        <v>2072</v>
      </c>
    </row>
    <row r="5" spans="1:53" x14ac:dyDescent="0.2">
      <c r="A5" s="329">
        <v>4</v>
      </c>
      <c r="B5" s="330">
        <v>232650</v>
      </c>
      <c r="C5" s="331">
        <v>15636</v>
      </c>
      <c r="D5" s="329"/>
      <c r="E5" s="332">
        <v>5139</v>
      </c>
      <c r="F5" s="330">
        <v>10497</v>
      </c>
      <c r="G5" s="331">
        <f t="shared" si="1"/>
        <v>15636</v>
      </c>
      <c r="H5" s="329">
        <f t="shared" si="2"/>
        <v>0</v>
      </c>
      <c r="I5" s="329">
        <v>4</v>
      </c>
      <c r="J5" s="333">
        <v>10497</v>
      </c>
      <c r="K5" s="333">
        <f t="shared" si="0"/>
        <v>361</v>
      </c>
      <c r="L5" s="333">
        <v>4</v>
      </c>
      <c r="M5" s="333">
        <v>10136</v>
      </c>
      <c r="Q5" s="323">
        <v>2</v>
      </c>
      <c r="R5" s="323">
        <v>2</v>
      </c>
      <c r="S5" s="386">
        <v>2658</v>
      </c>
      <c r="T5" s="386">
        <v>2588</v>
      </c>
      <c r="U5" s="386">
        <v>2521</v>
      </c>
      <c r="V5" s="386">
        <v>2456</v>
      </c>
      <c r="W5" s="386">
        <v>2344</v>
      </c>
      <c r="X5" s="323">
        <v>2236</v>
      </c>
      <c r="Y5" s="323">
        <v>2152</v>
      </c>
      <c r="Z5" s="323">
        <v>2163</v>
      </c>
      <c r="AA5" s="323">
        <v>2075</v>
      </c>
      <c r="AB5" s="323">
        <v>1974</v>
      </c>
      <c r="AC5" s="323">
        <v>1873</v>
      </c>
      <c r="AD5" s="323">
        <v>1770</v>
      </c>
      <c r="AE5" s="324">
        <v>1708</v>
      </c>
      <c r="AG5" s="323">
        <v>1612</v>
      </c>
      <c r="AH5" s="323">
        <v>1507</v>
      </c>
      <c r="AI5" s="323">
        <v>1394</v>
      </c>
      <c r="AJ5" s="323">
        <v>1297</v>
      </c>
      <c r="AK5" s="323">
        <v>1198</v>
      </c>
      <c r="AL5" s="323">
        <v>1091</v>
      </c>
      <c r="AM5" s="323">
        <v>983</v>
      </c>
      <c r="AN5" s="323">
        <v>911</v>
      </c>
      <c r="AO5" s="323">
        <v>829</v>
      </c>
      <c r="AP5" s="323">
        <v>672</v>
      </c>
      <c r="AQ5" s="323">
        <v>602</v>
      </c>
      <c r="AR5" s="323">
        <v>518</v>
      </c>
      <c r="AS5" s="323">
        <v>429</v>
      </c>
      <c r="AT5" s="323">
        <v>345</v>
      </c>
      <c r="AU5" s="323">
        <v>253</v>
      </c>
      <c r="AV5" s="323">
        <v>170</v>
      </c>
      <c r="AW5" s="323">
        <v>80</v>
      </c>
      <c r="AZ5" s="323">
        <v>1</v>
      </c>
      <c r="BA5" s="386">
        <v>2152</v>
      </c>
    </row>
    <row r="6" spans="1:53" x14ac:dyDescent="0.2">
      <c r="A6" s="329">
        <v>5</v>
      </c>
      <c r="B6" s="330">
        <v>1218726</v>
      </c>
      <c r="C6" s="331">
        <v>16089</v>
      </c>
      <c r="D6" s="329"/>
      <c r="E6" s="332">
        <v>6622</v>
      </c>
      <c r="F6" s="330">
        <v>9467</v>
      </c>
      <c r="G6" s="331">
        <f t="shared" si="1"/>
        <v>16089</v>
      </c>
      <c r="H6" s="329">
        <f t="shared" si="2"/>
        <v>0</v>
      </c>
      <c r="I6" s="329">
        <v>5</v>
      </c>
      <c r="J6" s="333">
        <v>9467</v>
      </c>
      <c r="K6" s="333">
        <f t="shared" si="0"/>
        <v>280</v>
      </c>
      <c r="L6" s="333">
        <v>5</v>
      </c>
      <c r="M6" s="333">
        <v>9187</v>
      </c>
      <c r="Q6" s="323">
        <v>3</v>
      </c>
      <c r="R6" s="323">
        <v>3</v>
      </c>
      <c r="S6" s="386">
        <v>10921</v>
      </c>
      <c r="T6" s="386">
        <v>10537</v>
      </c>
      <c r="U6" s="386">
        <v>10121</v>
      </c>
      <c r="V6" s="386">
        <v>9694</v>
      </c>
      <c r="W6" s="386">
        <v>9303</v>
      </c>
      <c r="X6" s="323">
        <v>8916</v>
      </c>
      <c r="Y6" s="323">
        <v>8576</v>
      </c>
      <c r="Z6" s="323">
        <v>8548</v>
      </c>
      <c r="AA6" s="323">
        <v>8132</v>
      </c>
      <c r="AB6" s="323">
        <v>7787</v>
      </c>
      <c r="AC6" s="323">
        <v>7448</v>
      </c>
      <c r="AD6" s="323">
        <v>7088</v>
      </c>
      <c r="AE6" s="324">
        <v>6750</v>
      </c>
      <c r="AG6" s="323">
        <v>6396</v>
      </c>
      <c r="AH6" s="323">
        <v>5992</v>
      </c>
      <c r="AI6" s="323">
        <v>5569</v>
      </c>
      <c r="AJ6" s="323">
        <v>5207</v>
      </c>
      <c r="AK6" s="323">
        <v>4831</v>
      </c>
      <c r="AL6" s="323">
        <v>4428</v>
      </c>
      <c r="AM6" s="323">
        <v>4019</v>
      </c>
      <c r="AN6" s="323">
        <v>3681</v>
      </c>
      <c r="AO6" s="323">
        <v>3294</v>
      </c>
      <c r="AP6" s="323">
        <v>2716</v>
      </c>
      <c r="AQ6" s="323">
        <v>2315</v>
      </c>
      <c r="AR6" s="323">
        <v>1983</v>
      </c>
      <c r="AS6" s="323">
        <v>1641</v>
      </c>
      <c r="AT6" s="323">
        <v>1280</v>
      </c>
      <c r="AU6" s="323">
        <v>894</v>
      </c>
      <c r="AV6" s="323">
        <v>570</v>
      </c>
      <c r="AW6" s="323">
        <v>278</v>
      </c>
      <c r="AZ6" s="323">
        <v>2</v>
      </c>
      <c r="BA6" s="386">
        <v>8576</v>
      </c>
    </row>
    <row r="7" spans="1:53" x14ac:dyDescent="0.2">
      <c r="A7" s="329">
        <v>6</v>
      </c>
      <c r="B7" s="330">
        <v>14936</v>
      </c>
      <c r="C7" s="331">
        <v>8198</v>
      </c>
      <c r="D7" s="329"/>
      <c r="E7" s="332">
        <v>5387</v>
      </c>
      <c r="F7" s="330">
        <v>2811</v>
      </c>
      <c r="G7" s="331">
        <f t="shared" si="1"/>
        <v>8198</v>
      </c>
      <c r="H7" s="329">
        <f t="shared" si="2"/>
        <v>0</v>
      </c>
      <c r="I7" s="329">
        <v>6</v>
      </c>
      <c r="J7" s="333">
        <v>2811</v>
      </c>
      <c r="K7" s="333">
        <f t="shared" si="0"/>
        <v>78</v>
      </c>
      <c r="L7" s="333">
        <v>6</v>
      </c>
      <c r="M7" s="333">
        <v>2733</v>
      </c>
      <c r="Q7" s="323">
        <v>4</v>
      </c>
      <c r="R7" s="323">
        <v>4</v>
      </c>
      <c r="S7" s="386">
        <v>10497</v>
      </c>
      <c r="T7" s="386">
        <v>10136</v>
      </c>
      <c r="U7" s="386">
        <v>9702</v>
      </c>
      <c r="V7" s="386">
        <v>9185</v>
      </c>
      <c r="W7" s="386">
        <v>8741</v>
      </c>
      <c r="X7" s="323">
        <v>8310</v>
      </c>
      <c r="Y7" s="323">
        <v>7900</v>
      </c>
      <c r="Z7" s="323">
        <v>7526</v>
      </c>
      <c r="AA7" s="323">
        <v>7091</v>
      </c>
      <c r="AB7" s="323">
        <v>6686</v>
      </c>
      <c r="AC7" s="323">
        <v>6245</v>
      </c>
      <c r="AD7" s="323">
        <v>5852</v>
      </c>
      <c r="AE7" s="324">
        <v>5431</v>
      </c>
      <c r="AG7" s="323">
        <v>5045</v>
      </c>
      <c r="AH7" s="323">
        <v>4646</v>
      </c>
      <c r="AI7" s="323">
        <v>4259</v>
      </c>
      <c r="AJ7" s="323">
        <v>3877</v>
      </c>
      <c r="AK7" s="323">
        <v>3535</v>
      </c>
      <c r="AL7" s="323">
        <v>3181</v>
      </c>
      <c r="AM7" s="323">
        <v>2869</v>
      </c>
      <c r="AN7" s="323">
        <v>2602</v>
      </c>
      <c r="AO7" s="323">
        <v>2305</v>
      </c>
      <c r="AP7" s="323">
        <v>1869</v>
      </c>
      <c r="AQ7" s="323">
        <v>1727</v>
      </c>
      <c r="AR7" s="323">
        <v>1482</v>
      </c>
      <c r="AS7" s="323">
        <v>1216</v>
      </c>
      <c r="AT7" s="323">
        <v>958</v>
      </c>
      <c r="AU7" s="323">
        <v>696</v>
      </c>
      <c r="AV7" s="323">
        <v>452</v>
      </c>
      <c r="AW7" s="323">
        <v>214</v>
      </c>
      <c r="AZ7" s="323">
        <v>3</v>
      </c>
      <c r="BA7" s="386">
        <v>7900</v>
      </c>
    </row>
    <row r="8" spans="1:53" x14ac:dyDescent="0.2">
      <c r="A8" s="329">
        <v>7</v>
      </c>
      <c r="B8" s="330">
        <v>1628390</v>
      </c>
      <c r="C8" s="331">
        <v>139958</v>
      </c>
      <c r="D8" s="329"/>
      <c r="E8" s="332">
        <v>69620</v>
      </c>
      <c r="F8" s="330">
        <v>70338</v>
      </c>
      <c r="G8" s="331">
        <f t="shared" si="1"/>
        <v>139958</v>
      </c>
      <c r="H8" s="329">
        <f t="shared" si="2"/>
        <v>0</v>
      </c>
      <c r="I8" s="329">
        <v>7</v>
      </c>
      <c r="J8" s="333">
        <v>70338</v>
      </c>
      <c r="K8" s="333">
        <f t="shared" si="0"/>
        <v>1530</v>
      </c>
      <c r="L8" s="333">
        <v>7</v>
      </c>
      <c r="M8" s="333">
        <v>68808</v>
      </c>
      <c r="Q8" s="323">
        <v>5</v>
      </c>
      <c r="R8" s="323">
        <v>5</v>
      </c>
      <c r="S8" s="386">
        <v>9467</v>
      </c>
      <c r="T8" s="386">
        <v>9187</v>
      </c>
      <c r="U8" s="386">
        <v>8757</v>
      </c>
      <c r="V8" s="386">
        <v>8342</v>
      </c>
      <c r="W8" s="386">
        <v>8001</v>
      </c>
      <c r="X8" s="323">
        <v>7600</v>
      </c>
      <c r="Y8" s="323">
        <v>7282</v>
      </c>
      <c r="Z8" s="323">
        <v>7040</v>
      </c>
      <c r="AA8" s="323">
        <v>6704</v>
      </c>
      <c r="AB8" s="323">
        <v>6391</v>
      </c>
      <c r="AC8" s="323">
        <v>6038</v>
      </c>
      <c r="AD8" s="323">
        <v>5694</v>
      </c>
      <c r="AE8" s="324">
        <v>5352</v>
      </c>
      <c r="AG8" s="323">
        <v>5027</v>
      </c>
      <c r="AH8" s="323">
        <v>4650</v>
      </c>
      <c r="AI8" s="323">
        <v>4309</v>
      </c>
      <c r="AJ8" s="323">
        <v>4028</v>
      </c>
      <c r="AK8" s="323">
        <v>3673</v>
      </c>
      <c r="AL8" s="323">
        <v>3364</v>
      </c>
      <c r="AM8" s="323">
        <v>3040</v>
      </c>
      <c r="AN8" s="323">
        <v>2775</v>
      </c>
      <c r="AO8" s="323">
        <v>2487</v>
      </c>
      <c r="AP8" s="323">
        <v>1943</v>
      </c>
      <c r="AQ8" s="323">
        <v>1785</v>
      </c>
      <c r="AR8" s="323">
        <v>1523</v>
      </c>
      <c r="AS8" s="323">
        <v>1232</v>
      </c>
      <c r="AT8" s="323">
        <v>972</v>
      </c>
      <c r="AU8" s="323">
        <v>698</v>
      </c>
      <c r="AV8" s="323">
        <v>449</v>
      </c>
      <c r="AW8" s="323">
        <v>225</v>
      </c>
      <c r="AZ8" s="323">
        <v>4</v>
      </c>
      <c r="BA8" s="386">
        <v>7282</v>
      </c>
    </row>
    <row r="9" spans="1:53" x14ac:dyDescent="0.2">
      <c r="A9" s="329">
        <v>8</v>
      </c>
      <c r="B9" s="330">
        <v>168777</v>
      </c>
      <c r="C9" s="331">
        <v>35238</v>
      </c>
      <c r="D9" s="329"/>
      <c r="E9" s="332">
        <v>15273</v>
      </c>
      <c r="F9" s="330">
        <v>19965</v>
      </c>
      <c r="G9" s="331">
        <f t="shared" si="1"/>
        <v>35238</v>
      </c>
      <c r="H9" s="329">
        <f t="shared" si="2"/>
        <v>0</v>
      </c>
      <c r="I9" s="329">
        <v>8</v>
      </c>
      <c r="J9" s="333">
        <v>19965</v>
      </c>
      <c r="K9" s="333">
        <f t="shared" si="0"/>
        <v>623</v>
      </c>
      <c r="L9" s="333">
        <v>8</v>
      </c>
      <c r="M9" s="333">
        <v>19342</v>
      </c>
      <c r="Q9" s="323">
        <v>6</v>
      </c>
      <c r="R9" s="323">
        <v>6</v>
      </c>
      <c r="S9" s="386">
        <v>2811</v>
      </c>
      <c r="T9" s="386">
        <v>2733</v>
      </c>
      <c r="U9" s="386">
        <v>2631</v>
      </c>
      <c r="V9" s="386">
        <v>2533</v>
      </c>
      <c r="W9" s="386">
        <v>2432</v>
      </c>
      <c r="X9" s="323">
        <v>2333</v>
      </c>
      <c r="Y9" s="323">
        <v>2224</v>
      </c>
      <c r="Z9" s="323">
        <v>2251</v>
      </c>
      <c r="AA9" s="323">
        <v>2135</v>
      </c>
      <c r="AB9" s="323">
        <v>2032</v>
      </c>
      <c r="AC9" s="323">
        <v>1912</v>
      </c>
      <c r="AD9" s="323">
        <v>1817</v>
      </c>
      <c r="AE9" s="324">
        <v>1719</v>
      </c>
      <c r="AG9" s="323">
        <v>1638</v>
      </c>
      <c r="AH9" s="323">
        <v>1523</v>
      </c>
      <c r="AI9" s="323">
        <v>1420</v>
      </c>
      <c r="AJ9" s="323">
        <v>1332</v>
      </c>
      <c r="AK9" s="323">
        <v>1249</v>
      </c>
      <c r="AL9" s="323">
        <v>1128</v>
      </c>
      <c r="AM9" s="323">
        <v>1031</v>
      </c>
      <c r="AN9" s="323">
        <v>945</v>
      </c>
      <c r="AO9" s="323">
        <v>877</v>
      </c>
      <c r="AP9" s="323">
        <v>738</v>
      </c>
      <c r="AQ9" s="323">
        <v>632</v>
      </c>
      <c r="AR9" s="323">
        <v>526</v>
      </c>
      <c r="AS9" s="323">
        <v>439</v>
      </c>
      <c r="AT9" s="323">
        <v>344</v>
      </c>
      <c r="AU9" s="323">
        <v>251</v>
      </c>
      <c r="AV9" s="323">
        <v>171</v>
      </c>
      <c r="AW9" s="323">
        <v>90</v>
      </c>
      <c r="AZ9" s="323">
        <v>5</v>
      </c>
      <c r="BA9" s="386">
        <v>2224</v>
      </c>
    </row>
    <row r="10" spans="1:53" x14ac:dyDescent="0.2">
      <c r="A10" s="329">
        <v>9</v>
      </c>
      <c r="B10" s="330">
        <v>11616</v>
      </c>
      <c r="C10" s="331">
        <v>463</v>
      </c>
      <c r="D10" s="329"/>
      <c r="E10" s="332">
        <v>230</v>
      </c>
      <c r="F10" s="330">
        <v>233</v>
      </c>
      <c r="G10" s="331">
        <f t="shared" si="1"/>
        <v>463</v>
      </c>
      <c r="H10" s="329">
        <f t="shared" si="2"/>
        <v>0</v>
      </c>
      <c r="I10" s="329">
        <v>9</v>
      </c>
      <c r="J10" s="333">
        <v>233</v>
      </c>
      <c r="K10" s="333">
        <f t="shared" si="0"/>
        <v>3</v>
      </c>
      <c r="L10" s="333">
        <v>9</v>
      </c>
      <c r="M10" s="333">
        <v>230</v>
      </c>
      <c r="Q10" s="323">
        <v>7</v>
      </c>
      <c r="R10" s="323">
        <v>7</v>
      </c>
      <c r="S10" s="386">
        <v>70338</v>
      </c>
      <c r="T10" s="386">
        <v>68808</v>
      </c>
      <c r="U10" s="386">
        <v>66255</v>
      </c>
      <c r="V10" s="386">
        <v>63792</v>
      </c>
      <c r="W10" s="386">
        <v>61373</v>
      </c>
      <c r="X10" s="323">
        <v>59169</v>
      </c>
      <c r="Y10" s="323">
        <v>56959</v>
      </c>
      <c r="Z10" s="323">
        <v>54943</v>
      </c>
      <c r="AA10" s="323">
        <v>52643</v>
      </c>
      <c r="AB10" s="323">
        <v>50658</v>
      </c>
      <c r="AC10" s="323">
        <v>48542</v>
      </c>
      <c r="AD10" s="323">
        <v>46452</v>
      </c>
      <c r="AE10" s="324">
        <v>44313</v>
      </c>
      <c r="AG10" s="323">
        <v>42111</v>
      </c>
      <c r="AH10" s="323">
        <v>39539</v>
      </c>
      <c r="AI10" s="323">
        <v>36909</v>
      </c>
      <c r="AJ10" s="323">
        <v>34342</v>
      </c>
      <c r="AK10" s="323">
        <v>32055</v>
      </c>
      <c r="AL10" s="323">
        <v>29512</v>
      </c>
      <c r="AM10" s="323">
        <v>27040</v>
      </c>
      <c r="AN10" s="323">
        <v>24710</v>
      </c>
      <c r="AO10" s="323">
        <v>22542</v>
      </c>
      <c r="AP10" s="323">
        <v>18798</v>
      </c>
      <c r="AQ10" s="323">
        <v>14597</v>
      </c>
      <c r="AR10" s="323">
        <v>12461</v>
      </c>
      <c r="AS10" s="323">
        <v>10205</v>
      </c>
      <c r="AT10" s="323">
        <v>7656</v>
      </c>
      <c r="AU10" s="323">
        <v>5556</v>
      </c>
      <c r="AV10" s="323">
        <v>3785</v>
      </c>
      <c r="AW10" s="323">
        <v>1894</v>
      </c>
      <c r="AZ10" s="323">
        <v>6</v>
      </c>
      <c r="BA10" s="386">
        <v>56959</v>
      </c>
    </row>
    <row r="11" spans="1:53" x14ac:dyDescent="0.2">
      <c r="A11" s="329">
        <v>10</v>
      </c>
      <c r="B11" s="330">
        <v>9716</v>
      </c>
      <c r="C11" s="331">
        <v>1980</v>
      </c>
      <c r="D11" s="329"/>
      <c r="E11" s="332">
        <v>1108</v>
      </c>
      <c r="F11" s="330">
        <v>872</v>
      </c>
      <c r="G11" s="331">
        <f t="shared" si="1"/>
        <v>1980</v>
      </c>
      <c r="H11" s="329">
        <f t="shared" si="2"/>
        <v>0</v>
      </c>
      <c r="I11" s="329">
        <v>10</v>
      </c>
      <c r="J11" s="333">
        <v>872</v>
      </c>
      <c r="K11" s="333">
        <f t="shared" si="0"/>
        <v>16</v>
      </c>
      <c r="L11" s="333">
        <v>10</v>
      </c>
      <c r="M11" s="333">
        <v>856</v>
      </c>
      <c r="Q11" s="323">
        <v>8</v>
      </c>
      <c r="R11" s="323">
        <v>8</v>
      </c>
      <c r="S11" s="386">
        <v>19965</v>
      </c>
      <c r="T11" s="386">
        <v>19342</v>
      </c>
      <c r="U11" s="386">
        <v>18625</v>
      </c>
      <c r="V11" s="386">
        <v>17898</v>
      </c>
      <c r="W11" s="386">
        <v>17162</v>
      </c>
      <c r="X11" s="323">
        <v>16321</v>
      </c>
      <c r="Y11" s="323">
        <v>15658</v>
      </c>
      <c r="Z11" s="323">
        <v>15718</v>
      </c>
      <c r="AA11" s="323">
        <v>15070</v>
      </c>
      <c r="AB11" s="323">
        <v>14328</v>
      </c>
      <c r="AC11" s="323">
        <v>13591</v>
      </c>
      <c r="AD11" s="323">
        <v>12867</v>
      </c>
      <c r="AE11" s="324">
        <v>12312</v>
      </c>
      <c r="AG11" s="323">
        <v>11475</v>
      </c>
      <c r="AH11" s="323">
        <v>10714</v>
      </c>
      <c r="AI11" s="323">
        <v>9921</v>
      </c>
      <c r="AJ11" s="323">
        <v>9227</v>
      </c>
      <c r="AK11" s="323">
        <v>8419</v>
      </c>
      <c r="AL11" s="323">
        <v>7724</v>
      </c>
      <c r="AM11" s="323">
        <v>7002</v>
      </c>
      <c r="AN11" s="323">
        <v>6402</v>
      </c>
      <c r="AO11" s="323">
        <v>5729</v>
      </c>
      <c r="AP11" s="323">
        <v>4573</v>
      </c>
      <c r="AQ11" s="323">
        <v>4052</v>
      </c>
      <c r="AR11" s="323">
        <v>3486</v>
      </c>
      <c r="AS11" s="323">
        <v>2842</v>
      </c>
      <c r="AT11" s="323">
        <v>2246</v>
      </c>
      <c r="AU11" s="323">
        <v>1644</v>
      </c>
      <c r="AV11" s="323">
        <v>1116</v>
      </c>
      <c r="AW11" s="323">
        <v>527</v>
      </c>
      <c r="AZ11" s="323">
        <v>7</v>
      </c>
      <c r="BA11" s="386">
        <v>15658</v>
      </c>
    </row>
    <row r="12" spans="1:53" x14ac:dyDescent="0.2">
      <c r="A12" s="329">
        <v>11</v>
      </c>
      <c r="B12" s="330">
        <v>854354</v>
      </c>
      <c r="C12" s="331">
        <v>28565</v>
      </c>
      <c r="D12" s="329"/>
      <c r="E12" s="332">
        <v>13321</v>
      </c>
      <c r="F12" s="330">
        <v>15244</v>
      </c>
      <c r="G12" s="331">
        <f t="shared" si="1"/>
        <v>28565</v>
      </c>
      <c r="H12" s="329">
        <f t="shared" si="2"/>
        <v>0</v>
      </c>
      <c r="I12" s="329">
        <v>11</v>
      </c>
      <c r="J12" s="333">
        <v>15244</v>
      </c>
      <c r="K12" s="333">
        <f t="shared" si="0"/>
        <v>201</v>
      </c>
      <c r="L12" s="333">
        <v>11</v>
      </c>
      <c r="M12" s="333">
        <v>15043</v>
      </c>
      <c r="Q12" s="323">
        <v>9</v>
      </c>
      <c r="R12" s="323">
        <v>9</v>
      </c>
      <c r="S12" s="323">
        <v>233</v>
      </c>
      <c r="T12" s="323">
        <v>230</v>
      </c>
      <c r="U12" s="323">
        <v>219</v>
      </c>
      <c r="V12" s="323">
        <v>213</v>
      </c>
      <c r="W12" s="323">
        <v>208</v>
      </c>
      <c r="X12" s="323">
        <v>196</v>
      </c>
      <c r="Y12" s="323">
        <v>186</v>
      </c>
      <c r="Z12" s="323">
        <v>189</v>
      </c>
      <c r="AA12" s="323">
        <v>182</v>
      </c>
      <c r="AB12" s="323">
        <v>170</v>
      </c>
      <c r="AC12" s="323">
        <v>161</v>
      </c>
      <c r="AD12" s="323">
        <v>147</v>
      </c>
      <c r="AE12" s="324">
        <v>141</v>
      </c>
      <c r="AG12" s="323">
        <v>132</v>
      </c>
      <c r="AH12" s="323">
        <v>119</v>
      </c>
      <c r="AI12" s="323">
        <v>113</v>
      </c>
      <c r="AJ12" s="323">
        <v>106</v>
      </c>
      <c r="AK12" s="323">
        <v>101</v>
      </c>
      <c r="AL12" s="323">
        <v>94</v>
      </c>
      <c r="AM12" s="323">
        <v>80</v>
      </c>
      <c r="AN12" s="323">
        <v>70</v>
      </c>
      <c r="AO12" s="323">
        <v>61</v>
      </c>
      <c r="AP12" s="323">
        <v>46</v>
      </c>
      <c r="AQ12" s="323">
        <v>39</v>
      </c>
      <c r="AR12" s="323">
        <v>32</v>
      </c>
      <c r="AS12" s="323">
        <v>28</v>
      </c>
      <c r="AT12" s="323">
        <v>25</v>
      </c>
      <c r="AU12" s="323">
        <v>19</v>
      </c>
      <c r="AV12" s="323">
        <v>12</v>
      </c>
      <c r="AW12" s="323">
        <v>5</v>
      </c>
      <c r="AZ12" s="323">
        <v>8</v>
      </c>
      <c r="BA12" s="323">
        <v>186</v>
      </c>
    </row>
    <row r="13" spans="1:53" x14ac:dyDescent="0.2">
      <c r="A13" s="329">
        <v>12</v>
      </c>
      <c r="B13" s="330">
        <v>38057</v>
      </c>
      <c r="C13" s="331">
        <v>2861</v>
      </c>
      <c r="D13" s="329"/>
      <c r="E13" s="332">
        <v>1105</v>
      </c>
      <c r="F13" s="330">
        <v>1756</v>
      </c>
      <c r="G13" s="331">
        <f t="shared" si="1"/>
        <v>2861</v>
      </c>
      <c r="H13" s="329">
        <f t="shared" si="2"/>
        <v>0</v>
      </c>
      <c r="I13" s="329">
        <v>12</v>
      </c>
      <c r="J13" s="333">
        <v>1756</v>
      </c>
      <c r="K13" s="333">
        <f t="shared" si="0"/>
        <v>63</v>
      </c>
      <c r="L13" s="333">
        <v>12</v>
      </c>
      <c r="M13" s="333">
        <v>1693</v>
      </c>
      <c r="Q13" s="323">
        <v>10</v>
      </c>
      <c r="R13" s="323">
        <v>10</v>
      </c>
      <c r="S13" s="323">
        <v>872</v>
      </c>
      <c r="T13" s="323">
        <v>856</v>
      </c>
      <c r="U13" s="323">
        <v>847</v>
      </c>
      <c r="V13" s="323">
        <v>806</v>
      </c>
      <c r="W13" s="323">
        <v>793</v>
      </c>
      <c r="X13" s="323">
        <v>760</v>
      </c>
      <c r="Y13" s="323">
        <v>734</v>
      </c>
      <c r="Z13" s="323">
        <v>754</v>
      </c>
      <c r="AA13" s="323">
        <v>720</v>
      </c>
      <c r="AB13" s="323">
        <v>688</v>
      </c>
      <c r="AC13" s="323">
        <v>664</v>
      </c>
      <c r="AD13" s="323">
        <v>633</v>
      </c>
      <c r="AE13" s="324">
        <v>593</v>
      </c>
      <c r="AG13" s="323">
        <v>554</v>
      </c>
      <c r="AH13" s="323">
        <v>524</v>
      </c>
      <c r="AI13" s="323">
        <v>481</v>
      </c>
      <c r="AJ13" s="323">
        <v>448</v>
      </c>
      <c r="AK13" s="323">
        <v>407</v>
      </c>
      <c r="AL13" s="323">
        <v>390</v>
      </c>
      <c r="AM13" s="323">
        <v>370</v>
      </c>
      <c r="AN13" s="323">
        <v>337</v>
      </c>
      <c r="AO13" s="323">
        <v>308</v>
      </c>
      <c r="AP13" s="323">
        <v>253</v>
      </c>
      <c r="AQ13" s="323">
        <v>230</v>
      </c>
      <c r="AR13" s="323">
        <v>187</v>
      </c>
      <c r="AS13" s="323">
        <v>139</v>
      </c>
      <c r="AT13" s="323">
        <v>120</v>
      </c>
      <c r="AU13" s="323">
        <v>94</v>
      </c>
      <c r="AV13" s="323">
        <v>58</v>
      </c>
      <c r="AW13" s="323">
        <v>25</v>
      </c>
      <c r="AZ13" s="323">
        <v>9</v>
      </c>
      <c r="BA13" s="323">
        <v>734</v>
      </c>
    </row>
    <row r="14" spans="1:53" x14ac:dyDescent="0.2">
      <c r="A14" s="329">
        <v>13</v>
      </c>
      <c r="B14" s="330">
        <v>5539</v>
      </c>
      <c r="C14" s="331">
        <v>801</v>
      </c>
      <c r="D14" s="329"/>
      <c r="E14" s="332">
        <v>282</v>
      </c>
      <c r="F14" s="330">
        <v>519</v>
      </c>
      <c r="G14" s="331">
        <f t="shared" si="1"/>
        <v>801</v>
      </c>
      <c r="H14" s="329">
        <f t="shared" si="2"/>
        <v>0</v>
      </c>
      <c r="I14" s="329">
        <v>13</v>
      </c>
      <c r="J14" s="333">
        <v>519</v>
      </c>
      <c r="K14" s="333">
        <f t="shared" si="0"/>
        <v>22</v>
      </c>
      <c r="L14" s="333">
        <v>13</v>
      </c>
      <c r="M14" s="333">
        <v>497</v>
      </c>
      <c r="Q14" s="323">
        <v>11</v>
      </c>
      <c r="R14" s="323">
        <v>11</v>
      </c>
      <c r="S14" s="386">
        <v>15244</v>
      </c>
      <c r="T14" s="386">
        <v>15043</v>
      </c>
      <c r="U14" s="386">
        <v>14501</v>
      </c>
      <c r="V14" s="386">
        <v>13935</v>
      </c>
      <c r="W14" s="386">
        <v>13379</v>
      </c>
      <c r="X14" s="323">
        <v>12738</v>
      </c>
      <c r="Y14" s="323">
        <v>12282</v>
      </c>
      <c r="Z14" s="323">
        <v>12085</v>
      </c>
      <c r="AA14" s="323">
        <v>11545</v>
      </c>
      <c r="AB14" s="323">
        <v>10955</v>
      </c>
      <c r="AC14" s="323">
        <v>10479</v>
      </c>
      <c r="AD14" s="323">
        <v>9926</v>
      </c>
      <c r="AE14" s="324">
        <v>9406</v>
      </c>
      <c r="AG14" s="323">
        <v>8890</v>
      </c>
      <c r="AH14" s="323">
        <v>8339</v>
      </c>
      <c r="AI14" s="323">
        <v>7732</v>
      </c>
      <c r="AJ14" s="323">
        <v>7152</v>
      </c>
      <c r="AK14" s="323">
        <v>6631</v>
      </c>
      <c r="AL14" s="323">
        <v>6099</v>
      </c>
      <c r="AM14" s="323">
        <v>5566</v>
      </c>
      <c r="AN14" s="323">
        <v>5107</v>
      </c>
      <c r="AO14" s="323">
        <v>4586</v>
      </c>
      <c r="AP14" s="323">
        <v>3671</v>
      </c>
      <c r="AQ14" s="323">
        <v>3383</v>
      </c>
      <c r="AR14" s="323">
        <v>2867</v>
      </c>
      <c r="AS14" s="323">
        <v>2328</v>
      </c>
      <c r="AT14" s="323">
        <v>1839</v>
      </c>
      <c r="AU14" s="323">
        <v>1323</v>
      </c>
      <c r="AV14" s="323">
        <v>862</v>
      </c>
      <c r="AW14" s="323">
        <v>419</v>
      </c>
      <c r="AZ14" s="323">
        <v>10</v>
      </c>
      <c r="BA14" s="386">
        <v>12282</v>
      </c>
    </row>
    <row r="15" spans="1:53" x14ac:dyDescent="0.2">
      <c r="A15" s="329">
        <v>14</v>
      </c>
      <c r="B15" s="330">
        <v>15376</v>
      </c>
      <c r="C15" s="331">
        <v>1778</v>
      </c>
      <c r="D15" s="329"/>
      <c r="E15" s="332">
        <v>845</v>
      </c>
      <c r="F15" s="330">
        <v>933</v>
      </c>
      <c r="G15" s="331">
        <f t="shared" si="1"/>
        <v>1778</v>
      </c>
      <c r="H15" s="329">
        <f t="shared" si="2"/>
        <v>0</v>
      </c>
      <c r="I15" s="329">
        <v>14</v>
      </c>
      <c r="J15" s="333">
        <v>933</v>
      </c>
      <c r="K15" s="333">
        <f t="shared" si="0"/>
        <v>34</v>
      </c>
      <c r="L15" s="333">
        <v>14</v>
      </c>
      <c r="M15" s="333">
        <v>899</v>
      </c>
      <c r="Q15" s="323">
        <v>12</v>
      </c>
      <c r="R15" s="323">
        <v>12</v>
      </c>
      <c r="S15" s="386">
        <v>1756</v>
      </c>
      <c r="T15" s="386">
        <v>1693</v>
      </c>
      <c r="U15" s="386">
        <v>1631</v>
      </c>
      <c r="V15" s="386">
        <v>1559</v>
      </c>
      <c r="W15" s="386">
        <v>1457</v>
      </c>
      <c r="X15" s="323">
        <v>1371</v>
      </c>
      <c r="Y15" s="323">
        <v>1314</v>
      </c>
      <c r="Z15" s="323">
        <v>1291</v>
      </c>
      <c r="AA15" s="323">
        <v>1225</v>
      </c>
      <c r="AB15" s="323">
        <v>1156</v>
      </c>
      <c r="AC15" s="323">
        <v>1098</v>
      </c>
      <c r="AD15" s="323">
        <v>1039</v>
      </c>
      <c r="AE15" s="324">
        <v>949</v>
      </c>
      <c r="AG15" s="323">
        <v>873</v>
      </c>
      <c r="AH15" s="323">
        <v>791</v>
      </c>
      <c r="AI15" s="323">
        <v>730</v>
      </c>
      <c r="AJ15" s="323">
        <v>660</v>
      </c>
      <c r="AK15" s="323">
        <v>604</v>
      </c>
      <c r="AL15" s="323">
        <v>549</v>
      </c>
      <c r="AM15" s="323">
        <v>489</v>
      </c>
      <c r="AN15" s="323">
        <v>439</v>
      </c>
      <c r="AO15" s="323">
        <v>398</v>
      </c>
      <c r="AP15" s="323">
        <v>310</v>
      </c>
      <c r="AQ15" s="323">
        <v>294</v>
      </c>
      <c r="AR15" s="323">
        <v>253</v>
      </c>
      <c r="AS15" s="323">
        <v>209</v>
      </c>
      <c r="AT15" s="323">
        <v>159</v>
      </c>
      <c r="AU15" s="323">
        <v>121</v>
      </c>
      <c r="AV15" s="323">
        <v>82</v>
      </c>
      <c r="AW15" s="323">
        <v>37</v>
      </c>
      <c r="AZ15" s="323">
        <v>11</v>
      </c>
      <c r="BA15" s="386">
        <v>1314</v>
      </c>
    </row>
    <row r="16" spans="1:53" x14ac:dyDescent="0.2">
      <c r="A16" s="329">
        <v>15</v>
      </c>
      <c r="B16" s="330">
        <v>38782</v>
      </c>
      <c r="C16" s="331">
        <v>3829</v>
      </c>
      <c r="D16" s="329"/>
      <c r="E16" s="332">
        <v>1674</v>
      </c>
      <c r="F16" s="330">
        <v>2155</v>
      </c>
      <c r="G16" s="331">
        <f t="shared" si="1"/>
        <v>3829</v>
      </c>
      <c r="H16" s="329">
        <f t="shared" si="2"/>
        <v>0</v>
      </c>
      <c r="I16" s="329">
        <v>15</v>
      </c>
      <c r="J16" s="333">
        <v>2155</v>
      </c>
      <c r="K16" s="333">
        <f t="shared" si="0"/>
        <v>74</v>
      </c>
      <c r="L16" s="333">
        <v>15</v>
      </c>
      <c r="M16" s="333">
        <v>2081</v>
      </c>
      <c r="Q16" s="323">
        <v>13</v>
      </c>
      <c r="R16" s="323">
        <v>13</v>
      </c>
      <c r="S16" s="323">
        <v>519</v>
      </c>
      <c r="T16" s="323">
        <v>497</v>
      </c>
      <c r="U16" s="323">
        <v>482</v>
      </c>
      <c r="V16" s="323">
        <v>470</v>
      </c>
      <c r="W16" s="323">
        <v>446</v>
      </c>
      <c r="X16" s="323">
        <v>435</v>
      </c>
      <c r="Y16" s="323">
        <v>421</v>
      </c>
      <c r="Z16" s="323">
        <v>401</v>
      </c>
      <c r="AA16" s="323">
        <v>376</v>
      </c>
      <c r="AB16" s="323">
        <v>365</v>
      </c>
      <c r="AC16" s="323">
        <v>340</v>
      </c>
      <c r="AD16" s="323">
        <v>318</v>
      </c>
      <c r="AE16" s="324">
        <v>296</v>
      </c>
      <c r="AG16" s="323">
        <v>282</v>
      </c>
      <c r="AH16" s="323">
        <v>263</v>
      </c>
      <c r="AI16" s="323">
        <v>235</v>
      </c>
      <c r="AJ16" s="323">
        <v>219</v>
      </c>
      <c r="AK16" s="323">
        <v>196</v>
      </c>
      <c r="AL16" s="323">
        <v>173</v>
      </c>
      <c r="AM16" s="323">
        <v>148</v>
      </c>
      <c r="AN16" s="323">
        <v>132</v>
      </c>
      <c r="AO16" s="323">
        <v>109</v>
      </c>
      <c r="AP16" s="323">
        <v>85</v>
      </c>
      <c r="AQ16" s="323">
        <v>69</v>
      </c>
      <c r="AR16" s="323">
        <v>61</v>
      </c>
      <c r="AS16" s="323">
        <v>49</v>
      </c>
      <c r="AT16" s="323">
        <v>33</v>
      </c>
      <c r="AU16" s="323">
        <v>25</v>
      </c>
      <c r="AV16" s="323">
        <v>15</v>
      </c>
      <c r="AW16" s="323">
        <v>8</v>
      </c>
      <c r="AZ16" s="323">
        <v>12</v>
      </c>
      <c r="BA16" s="323">
        <v>421</v>
      </c>
    </row>
    <row r="17" spans="1:53" x14ac:dyDescent="0.2">
      <c r="A17" s="329">
        <v>16</v>
      </c>
      <c r="B17" s="330">
        <v>21713</v>
      </c>
      <c r="C17" s="331">
        <v>3902</v>
      </c>
      <c r="D17" s="329"/>
      <c r="E17" s="332">
        <v>1847</v>
      </c>
      <c r="F17" s="330">
        <v>2055</v>
      </c>
      <c r="G17" s="331">
        <f t="shared" si="1"/>
        <v>3902</v>
      </c>
      <c r="H17" s="329">
        <f t="shared" si="2"/>
        <v>0</v>
      </c>
      <c r="I17" s="329">
        <v>16</v>
      </c>
      <c r="J17" s="333">
        <v>2055</v>
      </c>
      <c r="K17" s="333">
        <f t="shared" si="0"/>
        <v>67</v>
      </c>
      <c r="L17" s="333">
        <v>16</v>
      </c>
      <c r="M17" s="333">
        <v>1988</v>
      </c>
      <c r="Q17" s="323">
        <v>14</v>
      </c>
      <c r="R17" s="323">
        <v>14</v>
      </c>
      <c r="S17" s="323">
        <v>933</v>
      </c>
      <c r="T17" s="323">
        <v>899</v>
      </c>
      <c r="U17" s="323">
        <v>881</v>
      </c>
      <c r="V17" s="323">
        <v>848</v>
      </c>
      <c r="W17" s="323">
        <v>818</v>
      </c>
      <c r="X17" s="323">
        <v>779</v>
      </c>
      <c r="Y17" s="323">
        <v>755</v>
      </c>
      <c r="Z17" s="323">
        <v>765</v>
      </c>
      <c r="AA17" s="323">
        <v>735</v>
      </c>
      <c r="AB17" s="323">
        <v>699</v>
      </c>
      <c r="AC17" s="323">
        <v>667</v>
      </c>
      <c r="AD17" s="323">
        <v>643</v>
      </c>
      <c r="AE17" s="324">
        <v>605</v>
      </c>
      <c r="AG17" s="323">
        <v>563</v>
      </c>
      <c r="AH17" s="323">
        <v>524</v>
      </c>
      <c r="AI17" s="323">
        <v>492</v>
      </c>
      <c r="AJ17" s="323">
        <v>460</v>
      </c>
      <c r="AK17" s="323">
        <v>425</v>
      </c>
      <c r="AL17" s="323">
        <v>389</v>
      </c>
      <c r="AM17" s="323">
        <v>342</v>
      </c>
      <c r="AN17" s="323">
        <v>312</v>
      </c>
      <c r="AO17" s="323">
        <v>272</v>
      </c>
      <c r="AP17" s="323">
        <v>223</v>
      </c>
      <c r="AQ17" s="323">
        <v>196</v>
      </c>
      <c r="AR17" s="323">
        <v>170</v>
      </c>
      <c r="AS17" s="323">
        <v>134</v>
      </c>
      <c r="AT17" s="323">
        <v>107</v>
      </c>
      <c r="AU17" s="323">
        <v>82</v>
      </c>
      <c r="AV17" s="323">
        <v>54</v>
      </c>
      <c r="AW17" s="323">
        <v>33</v>
      </c>
      <c r="AZ17" s="323">
        <v>13</v>
      </c>
      <c r="BA17" s="323">
        <v>755</v>
      </c>
    </row>
    <row r="18" spans="1:53" x14ac:dyDescent="0.2">
      <c r="A18" s="329">
        <v>17</v>
      </c>
      <c r="B18" s="330">
        <v>27368</v>
      </c>
      <c r="C18" s="331">
        <v>4616</v>
      </c>
      <c r="D18" s="329"/>
      <c r="E18" s="332">
        <v>1906</v>
      </c>
      <c r="F18" s="330">
        <v>2710</v>
      </c>
      <c r="G18" s="331">
        <f t="shared" si="1"/>
        <v>4616</v>
      </c>
      <c r="H18" s="329">
        <f t="shared" si="2"/>
        <v>0</v>
      </c>
      <c r="I18" s="329">
        <v>17</v>
      </c>
      <c r="J18" s="333">
        <v>2710</v>
      </c>
      <c r="K18" s="333">
        <f t="shared" si="0"/>
        <v>68</v>
      </c>
      <c r="L18" s="333">
        <v>17</v>
      </c>
      <c r="M18" s="333">
        <v>2642</v>
      </c>
      <c r="Q18" s="323">
        <v>15</v>
      </c>
      <c r="R18" s="323">
        <v>15</v>
      </c>
      <c r="S18" s="386">
        <v>2155</v>
      </c>
      <c r="T18" s="386">
        <v>2081</v>
      </c>
      <c r="U18" s="386">
        <v>2006</v>
      </c>
      <c r="V18" s="386">
        <v>1926</v>
      </c>
      <c r="W18" s="386">
        <v>1845</v>
      </c>
      <c r="X18" s="323">
        <v>1754</v>
      </c>
      <c r="Y18" s="323">
        <v>1674</v>
      </c>
      <c r="Z18" s="323">
        <v>1653</v>
      </c>
      <c r="AA18" s="323">
        <v>1584</v>
      </c>
      <c r="AB18" s="323">
        <v>1520</v>
      </c>
      <c r="AC18" s="323">
        <v>1434</v>
      </c>
      <c r="AD18" s="323">
        <v>1355</v>
      </c>
      <c r="AE18" s="324">
        <v>1279</v>
      </c>
      <c r="AG18" s="323">
        <v>1200</v>
      </c>
      <c r="AH18" s="323">
        <v>1115</v>
      </c>
      <c r="AI18" s="323">
        <v>1052</v>
      </c>
      <c r="AJ18" s="323">
        <v>979</v>
      </c>
      <c r="AK18" s="323">
        <v>879</v>
      </c>
      <c r="AL18" s="323">
        <v>799</v>
      </c>
      <c r="AM18" s="323">
        <v>722</v>
      </c>
      <c r="AN18" s="323">
        <v>656</v>
      </c>
      <c r="AO18" s="323">
        <v>579</v>
      </c>
      <c r="AP18" s="323">
        <v>454</v>
      </c>
      <c r="AQ18" s="323">
        <v>402</v>
      </c>
      <c r="AR18" s="323">
        <v>353</v>
      </c>
      <c r="AS18" s="323">
        <v>291</v>
      </c>
      <c r="AT18" s="323">
        <v>223</v>
      </c>
      <c r="AU18" s="323">
        <v>169</v>
      </c>
      <c r="AV18" s="323">
        <v>119</v>
      </c>
      <c r="AW18" s="323">
        <v>55</v>
      </c>
      <c r="AZ18" s="323">
        <v>14</v>
      </c>
      <c r="BA18" s="386">
        <v>1674</v>
      </c>
    </row>
    <row r="19" spans="1:53" x14ac:dyDescent="0.2">
      <c r="A19" s="329">
        <v>18</v>
      </c>
      <c r="B19" s="330">
        <v>608790</v>
      </c>
      <c r="C19" s="331">
        <v>13118</v>
      </c>
      <c r="D19" s="329"/>
      <c r="E19" s="332">
        <v>3934</v>
      </c>
      <c r="F19" s="330">
        <v>9184</v>
      </c>
      <c r="G19" s="331">
        <f t="shared" si="1"/>
        <v>13118</v>
      </c>
      <c r="H19" s="329">
        <f t="shared" si="2"/>
        <v>0</v>
      </c>
      <c r="I19" s="329">
        <v>18</v>
      </c>
      <c r="J19" s="333">
        <v>9184</v>
      </c>
      <c r="K19" s="333">
        <f t="shared" si="0"/>
        <v>282</v>
      </c>
      <c r="L19" s="333">
        <v>18</v>
      </c>
      <c r="M19" s="333">
        <v>8902</v>
      </c>
      <c r="Q19" s="323">
        <v>16</v>
      </c>
      <c r="R19" s="323">
        <v>16</v>
      </c>
      <c r="S19" s="386">
        <v>2055</v>
      </c>
      <c r="T19" s="386">
        <v>1988</v>
      </c>
      <c r="U19" s="386">
        <v>1921</v>
      </c>
      <c r="V19" s="386">
        <v>1843</v>
      </c>
      <c r="W19" s="386">
        <v>1783</v>
      </c>
      <c r="X19" s="323">
        <v>1712</v>
      </c>
      <c r="Y19" s="323">
        <v>1643</v>
      </c>
      <c r="Z19" s="323">
        <v>1626</v>
      </c>
      <c r="AA19" s="323">
        <v>1549</v>
      </c>
      <c r="AB19" s="323">
        <v>1479</v>
      </c>
      <c r="AC19" s="323">
        <v>1412</v>
      </c>
      <c r="AD19" s="323">
        <v>1328</v>
      </c>
      <c r="AE19" s="324">
        <v>1266</v>
      </c>
      <c r="AG19" s="323">
        <v>1192</v>
      </c>
      <c r="AH19" s="323">
        <v>1101</v>
      </c>
      <c r="AI19" s="323">
        <v>1023</v>
      </c>
      <c r="AJ19" s="323">
        <v>958</v>
      </c>
      <c r="AK19" s="323">
        <v>880</v>
      </c>
      <c r="AL19" s="323">
        <v>802</v>
      </c>
      <c r="AM19" s="323">
        <v>728</v>
      </c>
      <c r="AN19" s="323">
        <v>663</v>
      </c>
      <c r="AO19" s="323">
        <v>592</v>
      </c>
      <c r="AP19" s="323">
        <v>484</v>
      </c>
      <c r="AQ19" s="323">
        <v>430</v>
      </c>
      <c r="AR19" s="323">
        <v>355</v>
      </c>
      <c r="AS19" s="323">
        <v>303</v>
      </c>
      <c r="AT19" s="323">
        <v>251</v>
      </c>
      <c r="AU19" s="323">
        <v>172</v>
      </c>
      <c r="AV19" s="323">
        <v>114</v>
      </c>
      <c r="AW19" s="323">
        <v>61</v>
      </c>
      <c r="AZ19" s="323">
        <v>15</v>
      </c>
      <c r="BA19" s="386">
        <v>1643</v>
      </c>
    </row>
    <row r="20" spans="1:53" x14ac:dyDescent="0.2">
      <c r="A20" s="329">
        <v>19</v>
      </c>
      <c r="B20" s="330">
        <v>4207355</v>
      </c>
      <c r="C20" s="331">
        <v>214768</v>
      </c>
      <c r="D20" s="329"/>
      <c r="E20" s="332">
        <v>74439</v>
      </c>
      <c r="F20" s="330">
        <v>140329</v>
      </c>
      <c r="G20" s="331">
        <f t="shared" si="1"/>
        <v>214768</v>
      </c>
      <c r="H20" s="329">
        <f t="shared" si="2"/>
        <v>0</v>
      </c>
      <c r="I20" s="329">
        <v>19</v>
      </c>
      <c r="J20" s="333">
        <v>140329</v>
      </c>
      <c r="K20" s="333">
        <f t="shared" si="0"/>
        <v>7648</v>
      </c>
      <c r="L20" s="333">
        <v>19</v>
      </c>
      <c r="M20" s="333">
        <v>132681</v>
      </c>
      <c r="Q20" s="323">
        <v>17</v>
      </c>
      <c r="R20" s="323">
        <v>17</v>
      </c>
      <c r="S20" s="386">
        <v>2710</v>
      </c>
      <c r="T20" s="386">
        <v>2642</v>
      </c>
      <c r="U20" s="386">
        <v>2531</v>
      </c>
      <c r="V20" s="386">
        <v>2414</v>
      </c>
      <c r="W20" s="386">
        <v>2314</v>
      </c>
      <c r="X20" s="323">
        <v>2176</v>
      </c>
      <c r="Y20" s="323">
        <v>2065</v>
      </c>
      <c r="Z20" s="323">
        <v>2042</v>
      </c>
      <c r="AA20" s="323">
        <v>1935</v>
      </c>
      <c r="AB20" s="323">
        <v>1820</v>
      </c>
      <c r="AC20" s="323">
        <v>1700</v>
      </c>
      <c r="AD20" s="323">
        <v>1612</v>
      </c>
      <c r="AE20" s="324">
        <v>1517</v>
      </c>
      <c r="AG20" s="323">
        <v>1437</v>
      </c>
      <c r="AH20" s="323">
        <v>1338</v>
      </c>
      <c r="AI20" s="323">
        <v>1245</v>
      </c>
      <c r="AJ20" s="323">
        <v>1152</v>
      </c>
      <c r="AK20" s="323">
        <v>1082</v>
      </c>
      <c r="AL20" s="323">
        <v>994</v>
      </c>
      <c r="AM20" s="323">
        <v>895</v>
      </c>
      <c r="AN20" s="323">
        <v>809</v>
      </c>
      <c r="AO20" s="323">
        <v>719</v>
      </c>
      <c r="AP20" s="323">
        <v>572</v>
      </c>
      <c r="AQ20" s="323">
        <v>477</v>
      </c>
      <c r="AR20" s="323">
        <v>392</v>
      </c>
      <c r="AS20" s="323">
        <v>325</v>
      </c>
      <c r="AT20" s="323">
        <v>258</v>
      </c>
      <c r="AU20" s="323">
        <v>177</v>
      </c>
      <c r="AV20" s="323">
        <v>117</v>
      </c>
      <c r="AW20" s="323">
        <v>65</v>
      </c>
      <c r="AZ20" s="323">
        <v>16</v>
      </c>
      <c r="BA20" s="386">
        <v>2065</v>
      </c>
    </row>
    <row r="21" spans="1:53" x14ac:dyDescent="0.2">
      <c r="A21" s="329">
        <v>20</v>
      </c>
      <c r="B21" s="330">
        <v>405397</v>
      </c>
      <c r="C21" s="331">
        <v>1825</v>
      </c>
      <c r="D21" s="329"/>
      <c r="E21" s="332">
        <v>625</v>
      </c>
      <c r="F21" s="330">
        <v>1200</v>
      </c>
      <c r="G21" s="331">
        <f t="shared" si="1"/>
        <v>1825</v>
      </c>
      <c r="H21" s="329">
        <f t="shared" si="2"/>
        <v>0</v>
      </c>
      <c r="I21" s="329">
        <v>20</v>
      </c>
      <c r="J21" s="333">
        <v>1200</v>
      </c>
      <c r="K21" s="333">
        <f t="shared" si="0"/>
        <v>42</v>
      </c>
      <c r="L21" s="333">
        <v>20</v>
      </c>
      <c r="M21" s="333">
        <v>1158</v>
      </c>
      <c r="Q21" s="323">
        <v>18</v>
      </c>
      <c r="R21" s="323">
        <v>18</v>
      </c>
      <c r="S21" s="386">
        <v>9184</v>
      </c>
      <c r="T21" s="386">
        <v>8902</v>
      </c>
      <c r="U21" s="386">
        <v>8586</v>
      </c>
      <c r="V21" s="386">
        <v>8247</v>
      </c>
      <c r="W21" s="386">
        <v>7896</v>
      </c>
      <c r="X21" s="323">
        <v>7574</v>
      </c>
      <c r="Y21" s="323">
        <v>7277</v>
      </c>
      <c r="Z21" s="323">
        <v>6913</v>
      </c>
      <c r="AA21" s="323">
        <v>6555</v>
      </c>
      <c r="AB21" s="323">
        <v>6218</v>
      </c>
      <c r="AC21" s="323">
        <v>5836</v>
      </c>
      <c r="AD21" s="323">
        <v>5486</v>
      </c>
      <c r="AE21" s="324">
        <v>5125</v>
      </c>
      <c r="AG21" s="323">
        <v>4785</v>
      </c>
      <c r="AH21" s="323">
        <v>4441</v>
      </c>
      <c r="AI21" s="323">
        <v>4074</v>
      </c>
      <c r="AJ21" s="323">
        <v>3701</v>
      </c>
      <c r="AK21" s="323">
        <v>3380</v>
      </c>
      <c r="AL21" s="323">
        <v>3042</v>
      </c>
      <c r="AM21" s="323">
        <v>2750</v>
      </c>
      <c r="AN21" s="323">
        <v>2473</v>
      </c>
      <c r="AO21" s="323">
        <v>2226</v>
      </c>
      <c r="AP21" s="323">
        <v>1817</v>
      </c>
      <c r="AQ21" s="323">
        <v>1534</v>
      </c>
      <c r="AR21" s="323">
        <v>1276</v>
      </c>
      <c r="AS21" s="323">
        <v>990</v>
      </c>
      <c r="AT21" s="323">
        <v>729</v>
      </c>
      <c r="AU21" s="323">
        <v>535</v>
      </c>
      <c r="AV21" s="323">
        <v>345</v>
      </c>
      <c r="AW21" s="323">
        <v>151</v>
      </c>
      <c r="AZ21" s="323">
        <v>17</v>
      </c>
      <c r="BA21" s="386">
        <v>7277</v>
      </c>
    </row>
    <row r="22" spans="1:53" x14ac:dyDescent="0.2">
      <c r="A22" s="329">
        <v>21</v>
      </c>
      <c r="B22" s="330">
        <v>3327315</v>
      </c>
      <c r="C22" s="331">
        <v>292657</v>
      </c>
      <c r="D22" s="329"/>
      <c r="E22" s="332">
        <v>150491</v>
      </c>
      <c r="F22" s="330">
        <v>142166</v>
      </c>
      <c r="G22" s="331">
        <f t="shared" si="1"/>
        <v>292657</v>
      </c>
      <c r="H22" s="329">
        <f t="shared" si="2"/>
        <v>0</v>
      </c>
      <c r="I22" s="329">
        <v>21</v>
      </c>
      <c r="J22" s="333">
        <v>142166</v>
      </c>
      <c r="K22" s="333">
        <f t="shared" si="0"/>
        <v>3454</v>
      </c>
      <c r="L22" s="333">
        <v>21</v>
      </c>
      <c r="M22" s="333">
        <v>138712</v>
      </c>
      <c r="Q22" s="323">
        <v>19</v>
      </c>
      <c r="R22" s="323">
        <v>19</v>
      </c>
      <c r="S22" s="386">
        <v>140329</v>
      </c>
      <c r="T22" s="386">
        <v>132681</v>
      </c>
      <c r="U22" s="386">
        <v>122323</v>
      </c>
      <c r="V22" s="386">
        <v>114135</v>
      </c>
      <c r="W22" s="386">
        <v>111493</v>
      </c>
      <c r="X22" s="323">
        <v>106892</v>
      </c>
      <c r="Y22" s="323">
        <v>99026</v>
      </c>
      <c r="Z22" s="323">
        <v>91280</v>
      </c>
      <c r="AA22" s="323">
        <v>88547</v>
      </c>
      <c r="AB22" s="323">
        <v>84457</v>
      </c>
      <c r="AC22" s="323">
        <v>77612</v>
      </c>
      <c r="AD22" s="323">
        <v>68973</v>
      </c>
      <c r="AE22" s="324">
        <v>66520</v>
      </c>
      <c r="AG22" s="323">
        <v>62809</v>
      </c>
      <c r="AH22" s="323">
        <v>54240</v>
      </c>
      <c r="AI22" s="323">
        <v>45833</v>
      </c>
      <c r="AJ22" s="323">
        <v>43137</v>
      </c>
      <c r="AK22" s="323">
        <v>38189</v>
      </c>
      <c r="AL22" s="323">
        <v>31433</v>
      </c>
      <c r="AM22" s="323">
        <v>26893</v>
      </c>
      <c r="AN22" s="323">
        <v>25761</v>
      </c>
      <c r="AO22" s="323">
        <v>23811</v>
      </c>
      <c r="AP22" s="323">
        <v>18261</v>
      </c>
      <c r="AQ22" s="323">
        <v>16551</v>
      </c>
      <c r="AR22" s="323">
        <v>15472</v>
      </c>
      <c r="AS22" s="323">
        <v>13517</v>
      </c>
      <c r="AT22" s="323">
        <v>9063</v>
      </c>
      <c r="AU22" s="323">
        <v>5970</v>
      </c>
      <c r="AV22" s="323">
        <v>5015</v>
      </c>
      <c r="AW22" s="323">
        <v>3392</v>
      </c>
      <c r="AZ22" s="323">
        <v>18</v>
      </c>
      <c r="BA22" s="386">
        <v>99026</v>
      </c>
    </row>
    <row r="23" spans="1:53" x14ac:dyDescent="0.2">
      <c r="A23" s="329">
        <v>22</v>
      </c>
      <c r="B23" s="330">
        <v>23805</v>
      </c>
      <c r="C23" s="331">
        <v>3623</v>
      </c>
      <c r="D23" s="329"/>
      <c r="E23" s="332">
        <v>1494</v>
      </c>
      <c r="F23" s="330">
        <v>2129</v>
      </c>
      <c r="G23" s="331">
        <f t="shared" si="1"/>
        <v>3623</v>
      </c>
      <c r="H23" s="329">
        <f t="shared" si="2"/>
        <v>0</v>
      </c>
      <c r="I23" s="329">
        <v>22</v>
      </c>
      <c r="J23" s="333">
        <v>2129</v>
      </c>
      <c r="K23" s="333">
        <f t="shared" si="0"/>
        <v>114</v>
      </c>
      <c r="L23" s="333">
        <v>22</v>
      </c>
      <c r="M23" s="333">
        <v>2015</v>
      </c>
      <c r="Q23" s="323">
        <v>20</v>
      </c>
      <c r="R23" s="323">
        <v>20</v>
      </c>
      <c r="S23" s="386">
        <v>1200</v>
      </c>
      <c r="T23" s="386">
        <v>1158</v>
      </c>
      <c r="U23" s="386">
        <v>1097</v>
      </c>
      <c r="V23" s="386">
        <v>1035</v>
      </c>
      <c r="W23" s="386">
        <v>1009</v>
      </c>
      <c r="X23" s="323">
        <v>962</v>
      </c>
      <c r="Y23" s="323">
        <v>889</v>
      </c>
      <c r="Z23" s="323">
        <v>851</v>
      </c>
      <c r="AA23" s="323">
        <v>822</v>
      </c>
      <c r="AB23" s="323">
        <v>790</v>
      </c>
      <c r="AC23" s="323">
        <v>708</v>
      </c>
      <c r="AD23" s="323">
        <v>648</v>
      </c>
      <c r="AE23" s="324">
        <v>617</v>
      </c>
      <c r="AG23" s="323">
        <v>567</v>
      </c>
      <c r="AH23" s="323">
        <v>458</v>
      </c>
      <c r="AI23" s="323">
        <v>404</v>
      </c>
      <c r="AJ23" s="323">
        <v>382</v>
      </c>
      <c r="AK23" s="323">
        <v>350</v>
      </c>
      <c r="AL23" s="323">
        <v>297</v>
      </c>
      <c r="AM23" s="323">
        <v>270</v>
      </c>
      <c r="AN23" s="323">
        <v>241</v>
      </c>
      <c r="AO23" s="323">
        <v>224</v>
      </c>
      <c r="AP23" s="323">
        <v>189</v>
      </c>
      <c r="AQ23" s="323">
        <v>166</v>
      </c>
      <c r="AR23" s="323">
        <v>153</v>
      </c>
      <c r="AS23" s="323">
        <v>134</v>
      </c>
      <c r="AT23" s="323">
        <v>105</v>
      </c>
      <c r="AU23" s="323">
        <v>81</v>
      </c>
      <c r="AV23" s="323">
        <v>66</v>
      </c>
      <c r="AW23" s="323">
        <v>40</v>
      </c>
      <c r="AZ23" s="323">
        <v>19</v>
      </c>
      <c r="BA23" s="323">
        <v>889</v>
      </c>
    </row>
    <row r="24" spans="1:53" x14ac:dyDescent="0.2">
      <c r="A24" s="329">
        <v>23</v>
      </c>
      <c r="B24" s="330">
        <v>1449761</v>
      </c>
      <c r="C24" s="331">
        <v>197257</v>
      </c>
      <c r="D24" s="329"/>
      <c r="E24" s="332">
        <v>82824</v>
      </c>
      <c r="F24" s="330">
        <v>114433</v>
      </c>
      <c r="G24" s="331">
        <f t="shared" si="1"/>
        <v>197257</v>
      </c>
      <c r="H24" s="329">
        <f t="shared" si="2"/>
        <v>0</v>
      </c>
      <c r="I24" s="329">
        <v>23</v>
      </c>
      <c r="J24" s="333">
        <v>114433</v>
      </c>
      <c r="K24" s="333">
        <f t="shared" si="0"/>
        <v>2903</v>
      </c>
      <c r="L24" s="333">
        <v>23</v>
      </c>
      <c r="M24" s="333">
        <v>111530</v>
      </c>
      <c r="Q24" s="323">
        <v>21</v>
      </c>
      <c r="R24" s="323">
        <v>21</v>
      </c>
      <c r="S24" s="386">
        <v>142166</v>
      </c>
      <c r="T24" s="386">
        <v>138712</v>
      </c>
      <c r="U24" s="386">
        <v>132681</v>
      </c>
      <c r="V24" s="386">
        <v>127286</v>
      </c>
      <c r="W24" s="386">
        <v>122640</v>
      </c>
      <c r="X24" s="323">
        <v>117848</v>
      </c>
      <c r="Y24" s="323">
        <v>112544</v>
      </c>
      <c r="Z24" s="323">
        <v>108094</v>
      </c>
      <c r="AA24" s="323">
        <v>103987</v>
      </c>
      <c r="AB24" s="323">
        <v>99842</v>
      </c>
      <c r="AC24" s="323">
        <v>95085</v>
      </c>
      <c r="AD24" s="323">
        <v>90946</v>
      </c>
      <c r="AE24" s="324">
        <v>87295</v>
      </c>
      <c r="AG24" s="323">
        <v>82388</v>
      </c>
      <c r="AH24" s="323">
        <v>76681</v>
      </c>
      <c r="AI24" s="323">
        <v>71453</v>
      </c>
      <c r="AJ24" s="323">
        <v>67158</v>
      </c>
      <c r="AK24" s="323">
        <v>62526</v>
      </c>
      <c r="AL24" s="323">
        <v>57253</v>
      </c>
      <c r="AM24" s="323">
        <v>52133</v>
      </c>
      <c r="AN24" s="323">
        <v>48193</v>
      </c>
      <c r="AO24" s="323">
        <v>44215</v>
      </c>
      <c r="AP24" s="323">
        <v>36874</v>
      </c>
      <c r="AQ24" s="323">
        <v>29801</v>
      </c>
      <c r="AR24" s="323">
        <v>26252</v>
      </c>
      <c r="AS24" s="323">
        <v>21369</v>
      </c>
      <c r="AT24" s="323">
        <v>15716</v>
      </c>
      <c r="AU24" s="323">
        <v>11374</v>
      </c>
      <c r="AV24" s="323">
        <v>8024</v>
      </c>
      <c r="AW24" s="323">
        <v>4117</v>
      </c>
      <c r="AZ24" s="323">
        <v>20</v>
      </c>
      <c r="BA24" s="386">
        <v>112544</v>
      </c>
    </row>
    <row r="25" spans="1:53" x14ac:dyDescent="0.2">
      <c r="A25" s="329">
        <v>24</v>
      </c>
      <c r="B25" s="330">
        <v>251216</v>
      </c>
      <c r="C25" s="331">
        <v>8725</v>
      </c>
      <c r="D25" s="329"/>
      <c r="E25" s="332">
        <v>3901</v>
      </c>
      <c r="F25" s="330">
        <v>4824</v>
      </c>
      <c r="G25" s="331">
        <f t="shared" si="1"/>
        <v>8725</v>
      </c>
      <c r="H25" s="329">
        <f t="shared" si="2"/>
        <v>0</v>
      </c>
      <c r="I25" s="329">
        <v>24</v>
      </c>
      <c r="J25" s="333">
        <v>4824</v>
      </c>
      <c r="K25" s="333">
        <f t="shared" si="0"/>
        <v>132</v>
      </c>
      <c r="L25" s="333">
        <v>24</v>
      </c>
      <c r="M25" s="333">
        <v>4692</v>
      </c>
      <c r="Q25" s="323">
        <v>22</v>
      </c>
      <c r="R25" s="323">
        <v>22</v>
      </c>
      <c r="S25" s="386">
        <v>2129</v>
      </c>
      <c r="T25" s="386">
        <v>2015</v>
      </c>
      <c r="U25" s="386">
        <v>1922</v>
      </c>
      <c r="V25" s="386">
        <v>1830</v>
      </c>
      <c r="W25" s="386">
        <v>1743</v>
      </c>
      <c r="X25" s="323">
        <v>1646</v>
      </c>
      <c r="Y25" s="323">
        <v>1566</v>
      </c>
      <c r="Z25" s="323">
        <v>1485</v>
      </c>
      <c r="AA25" s="323">
        <v>1404</v>
      </c>
      <c r="AB25" s="323">
        <v>1329</v>
      </c>
      <c r="AC25" s="323">
        <v>1242</v>
      </c>
      <c r="AD25" s="323">
        <v>1176</v>
      </c>
      <c r="AE25" s="324">
        <v>1108</v>
      </c>
      <c r="AG25" s="323">
        <v>1009</v>
      </c>
      <c r="AH25" s="323">
        <v>912</v>
      </c>
      <c r="AI25" s="323">
        <v>854</v>
      </c>
      <c r="AJ25" s="323">
        <v>762</v>
      </c>
      <c r="AK25" s="323">
        <v>670</v>
      </c>
      <c r="AL25" s="323">
        <v>597</v>
      </c>
      <c r="AM25" s="323">
        <v>531</v>
      </c>
      <c r="AN25" s="323">
        <v>464</v>
      </c>
      <c r="AO25" s="323">
        <v>408</v>
      </c>
      <c r="AP25" s="323">
        <v>337</v>
      </c>
      <c r="AQ25" s="323">
        <v>265</v>
      </c>
      <c r="AR25" s="323">
        <v>223</v>
      </c>
      <c r="AS25" s="323">
        <v>173</v>
      </c>
      <c r="AT25" s="323">
        <v>128</v>
      </c>
      <c r="AU25" s="323">
        <v>90</v>
      </c>
      <c r="AV25" s="323">
        <v>59</v>
      </c>
      <c r="AW25" s="323">
        <v>28</v>
      </c>
      <c r="AZ25" s="323">
        <v>21</v>
      </c>
      <c r="BA25" s="386">
        <v>1566</v>
      </c>
    </row>
    <row r="26" spans="1:53" x14ac:dyDescent="0.2">
      <c r="A26" s="329">
        <v>25</v>
      </c>
      <c r="B26" s="330">
        <v>77295</v>
      </c>
      <c r="C26" s="331">
        <v>8012</v>
      </c>
      <c r="D26" s="329"/>
      <c r="E26" s="332">
        <v>3589</v>
      </c>
      <c r="F26" s="330">
        <v>4423</v>
      </c>
      <c r="G26" s="331">
        <f t="shared" si="1"/>
        <v>8012</v>
      </c>
      <c r="H26" s="329">
        <f t="shared" si="2"/>
        <v>0</v>
      </c>
      <c r="I26" s="329">
        <v>25</v>
      </c>
      <c r="J26" s="333">
        <v>4423</v>
      </c>
      <c r="K26" s="333">
        <f t="shared" si="0"/>
        <v>116</v>
      </c>
      <c r="L26" s="333">
        <v>25</v>
      </c>
      <c r="M26" s="333">
        <v>4307</v>
      </c>
      <c r="Q26" s="323">
        <v>23</v>
      </c>
      <c r="R26" s="323">
        <v>23</v>
      </c>
      <c r="S26" s="386">
        <v>114433</v>
      </c>
      <c r="T26" s="386">
        <v>111530</v>
      </c>
      <c r="U26" s="386">
        <v>107673</v>
      </c>
      <c r="V26" s="386">
        <v>103862</v>
      </c>
      <c r="W26" s="386">
        <v>99539</v>
      </c>
      <c r="X26" s="323">
        <v>96173</v>
      </c>
      <c r="Y26" s="323">
        <v>92357</v>
      </c>
      <c r="Z26" s="323">
        <v>88588</v>
      </c>
      <c r="AA26" s="323">
        <v>84160</v>
      </c>
      <c r="AB26" s="323">
        <v>80771</v>
      </c>
      <c r="AC26" s="323">
        <v>76381</v>
      </c>
      <c r="AD26" s="323">
        <v>72384</v>
      </c>
      <c r="AE26" s="324">
        <v>68157</v>
      </c>
      <c r="AG26" s="323">
        <v>64719</v>
      </c>
      <c r="AH26" s="323">
        <v>60316</v>
      </c>
      <c r="AI26" s="323">
        <v>55935</v>
      </c>
      <c r="AJ26" s="323">
        <v>51200</v>
      </c>
      <c r="AK26" s="323">
        <v>47392</v>
      </c>
      <c r="AL26" s="323">
        <v>43063</v>
      </c>
      <c r="AM26" s="323">
        <v>38826</v>
      </c>
      <c r="AN26" s="323">
        <v>34495</v>
      </c>
      <c r="AO26" s="323">
        <v>31087</v>
      </c>
      <c r="AP26" s="323">
        <v>24700</v>
      </c>
      <c r="AQ26" s="323">
        <v>21395</v>
      </c>
      <c r="AR26" s="323">
        <v>18056</v>
      </c>
      <c r="AS26" s="323">
        <v>15286</v>
      </c>
      <c r="AT26" s="323">
        <v>12123</v>
      </c>
      <c r="AU26" s="323">
        <v>8805</v>
      </c>
      <c r="AV26" s="323">
        <v>5530</v>
      </c>
      <c r="AW26" s="323">
        <v>2846</v>
      </c>
      <c r="AZ26" s="323">
        <v>22</v>
      </c>
      <c r="BA26" s="386">
        <v>92357</v>
      </c>
    </row>
    <row r="27" spans="1:53" x14ac:dyDescent="0.2">
      <c r="A27" s="329">
        <v>26</v>
      </c>
      <c r="B27" s="330">
        <v>288185</v>
      </c>
      <c r="C27" s="331">
        <v>25466</v>
      </c>
      <c r="D27" s="329"/>
      <c r="E27" s="332">
        <v>9176</v>
      </c>
      <c r="F27" s="330">
        <v>16290</v>
      </c>
      <c r="G27" s="331">
        <f t="shared" si="1"/>
        <v>25466</v>
      </c>
      <c r="H27" s="329">
        <f t="shared" si="2"/>
        <v>0</v>
      </c>
      <c r="I27" s="329">
        <v>26</v>
      </c>
      <c r="J27" s="333">
        <v>16290</v>
      </c>
      <c r="K27" s="333">
        <f t="shared" si="0"/>
        <v>607</v>
      </c>
      <c r="L27" s="333">
        <v>26</v>
      </c>
      <c r="M27" s="333">
        <v>15683</v>
      </c>
      <c r="Q27" s="323">
        <v>24</v>
      </c>
      <c r="R27" s="323">
        <v>24</v>
      </c>
      <c r="S27" s="386">
        <v>4824</v>
      </c>
      <c r="T27" s="386">
        <v>4692</v>
      </c>
      <c r="U27" s="386">
        <v>4564</v>
      </c>
      <c r="V27" s="386">
        <v>4405</v>
      </c>
      <c r="W27" s="386">
        <v>4231</v>
      </c>
      <c r="X27" s="323">
        <v>4020</v>
      </c>
      <c r="Y27" s="323">
        <v>3478</v>
      </c>
      <c r="Z27" s="323">
        <v>3795</v>
      </c>
      <c r="AA27" s="323">
        <v>3614</v>
      </c>
      <c r="AB27" s="323">
        <v>3454</v>
      </c>
      <c r="AC27" s="323">
        <v>3289</v>
      </c>
      <c r="AD27" s="323">
        <v>3098</v>
      </c>
      <c r="AE27" s="324">
        <v>2940</v>
      </c>
      <c r="AG27" s="323">
        <v>2772</v>
      </c>
      <c r="AH27" s="323">
        <v>2567</v>
      </c>
      <c r="AI27" s="323">
        <v>2364</v>
      </c>
      <c r="AJ27" s="323">
        <v>2151</v>
      </c>
      <c r="AK27" s="323">
        <v>1975</v>
      </c>
      <c r="AL27" s="323">
        <v>1805</v>
      </c>
      <c r="AM27" s="323">
        <v>1637</v>
      </c>
      <c r="AN27" s="323">
        <v>1524</v>
      </c>
      <c r="AO27" s="323">
        <v>1374</v>
      </c>
      <c r="AP27" s="323">
        <v>1064</v>
      </c>
      <c r="AQ27" s="323">
        <v>1025</v>
      </c>
      <c r="AR27" s="323">
        <v>871</v>
      </c>
      <c r="AS27" s="323">
        <v>717</v>
      </c>
      <c r="AT27" s="323">
        <v>567</v>
      </c>
      <c r="AU27" s="323">
        <v>425</v>
      </c>
      <c r="AV27" s="323">
        <v>282</v>
      </c>
      <c r="AW27" s="323">
        <v>129</v>
      </c>
      <c r="AZ27" s="323">
        <v>23</v>
      </c>
      <c r="BA27" s="386">
        <v>3478</v>
      </c>
    </row>
    <row r="28" spans="1:53" x14ac:dyDescent="0.2">
      <c r="A28" s="329">
        <v>27</v>
      </c>
      <c r="B28" s="330">
        <v>190115</v>
      </c>
      <c r="C28" s="331">
        <v>2049</v>
      </c>
      <c r="D28" s="329"/>
      <c r="E28" s="332">
        <v>872</v>
      </c>
      <c r="F28" s="330">
        <v>1177</v>
      </c>
      <c r="G28" s="331">
        <f t="shared" si="1"/>
        <v>2049</v>
      </c>
      <c r="H28" s="329">
        <f t="shared" si="2"/>
        <v>0</v>
      </c>
      <c r="I28" s="329">
        <v>27</v>
      </c>
      <c r="J28" s="333">
        <v>1177</v>
      </c>
      <c r="K28" s="333">
        <f t="shared" si="0"/>
        <v>39</v>
      </c>
      <c r="L28" s="333">
        <v>27</v>
      </c>
      <c r="M28" s="333">
        <v>1138</v>
      </c>
      <c r="Q28" s="323">
        <v>25</v>
      </c>
      <c r="R28" s="323">
        <v>25</v>
      </c>
      <c r="S28" s="386">
        <v>4423</v>
      </c>
      <c r="T28" s="386">
        <v>4307</v>
      </c>
      <c r="U28" s="386">
        <v>4146</v>
      </c>
      <c r="V28" s="386">
        <v>3962</v>
      </c>
      <c r="W28" s="386">
        <v>3801</v>
      </c>
      <c r="X28" s="323">
        <v>3618</v>
      </c>
      <c r="Y28" s="323">
        <v>12620</v>
      </c>
      <c r="Z28" s="323">
        <v>3412</v>
      </c>
      <c r="AA28" s="323">
        <v>3253</v>
      </c>
      <c r="AB28" s="323">
        <v>3071</v>
      </c>
      <c r="AC28" s="323">
        <v>2920</v>
      </c>
      <c r="AD28" s="323">
        <v>2757</v>
      </c>
      <c r="AE28" s="324">
        <v>2620</v>
      </c>
      <c r="AG28" s="323">
        <v>2442</v>
      </c>
      <c r="AH28" s="323">
        <v>2246</v>
      </c>
      <c r="AI28" s="323">
        <v>2076</v>
      </c>
      <c r="AJ28" s="323">
        <v>1913</v>
      </c>
      <c r="AK28" s="323">
        <v>1762</v>
      </c>
      <c r="AL28" s="323">
        <v>1621</v>
      </c>
      <c r="AM28" s="323">
        <v>1446</v>
      </c>
      <c r="AN28" s="323">
        <v>1348</v>
      </c>
      <c r="AO28" s="323">
        <v>1197</v>
      </c>
      <c r="AP28" s="323">
        <v>977</v>
      </c>
      <c r="AQ28" s="323">
        <v>859</v>
      </c>
      <c r="AR28" s="323">
        <v>722</v>
      </c>
      <c r="AS28" s="323">
        <v>574</v>
      </c>
      <c r="AT28" s="323">
        <v>451</v>
      </c>
      <c r="AU28" s="323">
        <v>338</v>
      </c>
      <c r="AV28" s="323">
        <v>227</v>
      </c>
      <c r="AW28" s="323">
        <v>109</v>
      </c>
      <c r="AZ28" s="323">
        <v>25</v>
      </c>
      <c r="BA28" s="386">
        <v>12620</v>
      </c>
    </row>
    <row r="29" spans="1:53" x14ac:dyDescent="0.2">
      <c r="A29" s="329">
        <v>28</v>
      </c>
      <c r="B29" s="330">
        <v>55273</v>
      </c>
      <c r="C29" s="331">
        <v>7699</v>
      </c>
      <c r="D29" s="329"/>
      <c r="E29" s="332">
        <v>3430</v>
      </c>
      <c r="F29" s="330">
        <v>4269</v>
      </c>
      <c r="G29" s="331">
        <f t="shared" si="1"/>
        <v>7699</v>
      </c>
      <c r="H29" s="329">
        <f t="shared" si="2"/>
        <v>0</v>
      </c>
      <c r="I29" s="329">
        <v>28</v>
      </c>
      <c r="J29" s="333">
        <v>4269</v>
      </c>
      <c r="K29" s="333">
        <f t="shared" si="0"/>
        <v>112</v>
      </c>
      <c r="L29" s="333">
        <v>28</v>
      </c>
      <c r="M29" s="333">
        <v>4157</v>
      </c>
      <c r="Q29" s="323">
        <v>26</v>
      </c>
      <c r="R29" s="323">
        <v>26</v>
      </c>
      <c r="S29" s="386">
        <v>16290</v>
      </c>
      <c r="T29" s="386">
        <v>15683</v>
      </c>
      <c r="U29" s="386">
        <v>15000</v>
      </c>
      <c r="V29" s="386">
        <v>14292</v>
      </c>
      <c r="W29" s="386">
        <v>13746</v>
      </c>
      <c r="X29" s="323">
        <v>13088</v>
      </c>
      <c r="Y29" s="323">
        <v>892</v>
      </c>
      <c r="Z29" s="323">
        <v>12186</v>
      </c>
      <c r="AA29" s="323">
        <v>11630</v>
      </c>
      <c r="AB29" s="323">
        <v>11014</v>
      </c>
      <c r="AC29" s="323">
        <v>10396</v>
      </c>
      <c r="AD29" s="323">
        <v>9776</v>
      </c>
      <c r="AE29" s="324">
        <v>9173</v>
      </c>
      <c r="AG29" s="323">
        <v>8594</v>
      </c>
      <c r="AH29" s="323">
        <v>7966</v>
      </c>
      <c r="AI29" s="323">
        <v>7320</v>
      </c>
      <c r="AJ29" s="323">
        <v>6792</v>
      </c>
      <c r="AK29" s="323">
        <v>6213</v>
      </c>
      <c r="AL29" s="323">
        <v>5625</v>
      </c>
      <c r="AM29" s="323">
        <v>5044</v>
      </c>
      <c r="AN29" s="323">
        <v>4506</v>
      </c>
      <c r="AO29" s="323">
        <v>4007</v>
      </c>
      <c r="AP29" s="323">
        <v>3260</v>
      </c>
      <c r="AQ29" s="323">
        <v>2894</v>
      </c>
      <c r="AR29" s="323">
        <v>2519</v>
      </c>
      <c r="AS29" s="323">
        <v>2080</v>
      </c>
      <c r="AT29" s="323">
        <v>1591</v>
      </c>
      <c r="AU29" s="323">
        <v>1171</v>
      </c>
      <c r="AV29" s="323">
        <v>816</v>
      </c>
      <c r="AW29" s="323">
        <v>422</v>
      </c>
      <c r="AZ29" s="323">
        <v>26</v>
      </c>
      <c r="BA29" s="323">
        <v>892</v>
      </c>
    </row>
    <row r="30" spans="1:53" x14ac:dyDescent="0.2">
      <c r="A30" s="329">
        <v>29</v>
      </c>
      <c r="B30" s="330">
        <v>2153611</v>
      </c>
      <c r="C30" s="331">
        <v>34809</v>
      </c>
      <c r="D30" s="329"/>
      <c r="E30" s="332">
        <v>6893</v>
      </c>
      <c r="F30" s="330">
        <v>27916</v>
      </c>
      <c r="G30" s="331">
        <f t="shared" si="1"/>
        <v>34809</v>
      </c>
      <c r="H30" s="329">
        <f t="shared" si="2"/>
        <v>0</v>
      </c>
      <c r="I30" s="329">
        <v>29</v>
      </c>
      <c r="J30" s="333">
        <v>27916</v>
      </c>
      <c r="K30" s="333">
        <f t="shared" si="0"/>
        <v>1381</v>
      </c>
      <c r="L30" s="333">
        <v>29</v>
      </c>
      <c r="M30" s="333">
        <v>26535</v>
      </c>
      <c r="Q30" s="323">
        <v>27</v>
      </c>
      <c r="R30" s="323">
        <v>27</v>
      </c>
      <c r="S30" s="386">
        <v>1177</v>
      </c>
      <c r="T30" s="386">
        <v>1138</v>
      </c>
      <c r="U30" s="386">
        <v>1083</v>
      </c>
      <c r="V30" s="386">
        <v>1032</v>
      </c>
      <c r="W30" s="323">
        <v>993</v>
      </c>
      <c r="X30" s="323">
        <v>942</v>
      </c>
      <c r="Y30" s="323">
        <v>3227</v>
      </c>
      <c r="Z30" s="323">
        <v>898</v>
      </c>
      <c r="AA30" s="323">
        <v>837</v>
      </c>
      <c r="AB30" s="323">
        <v>788</v>
      </c>
      <c r="AC30" s="323">
        <v>749</v>
      </c>
      <c r="AD30" s="323">
        <v>699</v>
      </c>
      <c r="AE30" s="324">
        <v>650</v>
      </c>
      <c r="AG30" s="323">
        <v>599</v>
      </c>
      <c r="AH30" s="323">
        <v>560</v>
      </c>
      <c r="AI30" s="323">
        <v>515</v>
      </c>
      <c r="AJ30" s="323">
        <v>471</v>
      </c>
      <c r="AK30" s="323">
        <v>434</v>
      </c>
      <c r="AL30" s="323">
        <v>394</v>
      </c>
      <c r="AM30" s="323">
        <v>352</v>
      </c>
      <c r="AN30" s="323">
        <v>312</v>
      </c>
      <c r="AO30" s="323">
        <v>291</v>
      </c>
      <c r="AP30" s="323">
        <v>238</v>
      </c>
      <c r="AQ30" s="323">
        <v>209</v>
      </c>
      <c r="AR30" s="323">
        <v>178</v>
      </c>
      <c r="AS30" s="323">
        <v>150</v>
      </c>
      <c r="AT30" s="323">
        <v>123</v>
      </c>
      <c r="AU30" s="323">
        <v>94</v>
      </c>
      <c r="AV30" s="323">
        <v>69</v>
      </c>
      <c r="AW30" s="323">
        <v>32</v>
      </c>
      <c r="AZ30" s="323">
        <v>27</v>
      </c>
      <c r="BA30" s="386">
        <v>3227</v>
      </c>
    </row>
    <row r="31" spans="1:53" x14ac:dyDescent="0.2">
      <c r="A31" s="329">
        <v>30</v>
      </c>
      <c r="B31" s="330">
        <v>121530</v>
      </c>
      <c r="C31" s="331">
        <v>7173</v>
      </c>
      <c r="D31" s="329"/>
      <c r="E31" s="332">
        <v>3095</v>
      </c>
      <c r="F31" s="330">
        <v>4078</v>
      </c>
      <c r="G31" s="331">
        <f t="shared" si="1"/>
        <v>7173</v>
      </c>
      <c r="H31" s="329">
        <f t="shared" si="2"/>
        <v>0</v>
      </c>
      <c r="I31" s="329">
        <v>30</v>
      </c>
      <c r="J31" s="333">
        <v>4078</v>
      </c>
      <c r="K31" s="333">
        <f t="shared" si="0"/>
        <v>108</v>
      </c>
      <c r="L31" s="333">
        <v>30</v>
      </c>
      <c r="M31" s="333">
        <v>3970</v>
      </c>
      <c r="Q31" s="323">
        <v>28</v>
      </c>
      <c r="R31" s="323">
        <v>28</v>
      </c>
      <c r="S31" s="386">
        <v>4269</v>
      </c>
      <c r="T31" s="386">
        <v>4157</v>
      </c>
      <c r="U31" s="386">
        <v>3954</v>
      </c>
      <c r="V31" s="386">
        <v>3761</v>
      </c>
      <c r="W31" s="386">
        <v>3590</v>
      </c>
      <c r="X31" s="323">
        <v>3404</v>
      </c>
      <c r="Y31" s="323">
        <v>19070</v>
      </c>
      <c r="Z31" s="323">
        <v>3135</v>
      </c>
      <c r="AA31" s="323">
        <v>2970</v>
      </c>
      <c r="AB31" s="323">
        <v>2809</v>
      </c>
      <c r="AC31" s="323">
        <v>2616</v>
      </c>
      <c r="AD31" s="323">
        <v>2468</v>
      </c>
      <c r="AE31" s="324">
        <v>2313</v>
      </c>
      <c r="AG31" s="323">
        <v>2167</v>
      </c>
      <c r="AH31" s="323">
        <v>2014</v>
      </c>
      <c r="AI31" s="323">
        <v>1879</v>
      </c>
      <c r="AJ31" s="323">
        <v>1750</v>
      </c>
      <c r="AK31" s="323">
        <v>1605</v>
      </c>
      <c r="AL31" s="323">
        <v>1445</v>
      </c>
      <c r="AM31" s="323">
        <v>1300</v>
      </c>
      <c r="AN31" s="323">
        <v>1179</v>
      </c>
      <c r="AO31" s="323">
        <v>1083</v>
      </c>
      <c r="AP31" s="323">
        <v>867</v>
      </c>
      <c r="AQ31" s="323">
        <v>748</v>
      </c>
      <c r="AR31" s="323">
        <v>655</v>
      </c>
      <c r="AS31" s="323">
        <v>537</v>
      </c>
      <c r="AT31" s="323">
        <v>408</v>
      </c>
      <c r="AU31" s="323">
        <v>296</v>
      </c>
      <c r="AV31" s="323">
        <v>194</v>
      </c>
      <c r="AW31" s="323">
        <v>78</v>
      </c>
      <c r="AZ31" s="323">
        <v>28</v>
      </c>
      <c r="BA31" s="386">
        <v>19070</v>
      </c>
    </row>
    <row r="32" spans="1:53" x14ac:dyDescent="0.2">
      <c r="A32" s="329">
        <v>31</v>
      </c>
      <c r="B32" s="330">
        <v>361523</v>
      </c>
      <c r="C32" s="331">
        <v>7704</v>
      </c>
      <c r="D32" s="329"/>
      <c r="E32" s="332">
        <v>3196</v>
      </c>
      <c r="F32" s="330">
        <v>4508</v>
      </c>
      <c r="G32" s="331">
        <f t="shared" si="1"/>
        <v>7704</v>
      </c>
      <c r="H32" s="329">
        <f t="shared" si="2"/>
        <v>0</v>
      </c>
      <c r="I32" s="329">
        <v>31</v>
      </c>
      <c r="J32" s="333">
        <v>4508</v>
      </c>
      <c r="K32" s="333">
        <f t="shared" si="0"/>
        <v>131</v>
      </c>
      <c r="L32" s="333">
        <v>31</v>
      </c>
      <c r="M32" s="333">
        <v>4377</v>
      </c>
      <c r="Q32" s="323">
        <v>29</v>
      </c>
      <c r="R32" s="323">
        <v>29</v>
      </c>
      <c r="S32" s="386">
        <v>27916</v>
      </c>
      <c r="T32" s="386">
        <v>26535</v>
      </c>
      <c r="U32" s="386">
        <v>24862</v>
      </c>
      <c r="V32" s="386">
        <v>23171</v>
      </c>
      <c r="W32" s="386">
        <v>21729</v>
      </c>
      <c r="X32" s="323">
        <v>20351</v>
      </c>
      <c r="Y32" s="323">
        <v>3204</v>
      </c>
      <c r="Z32" s="323">
        <v>17698</v>
      </c>
      <c r="AA32" s="323">
        <v>16478</v>
      </c>
      <c r="AB32" s="323">
        <v>15259</v>
      </c>
      <c r="AC32" s="323">
        <v>14208</v>
      </c>
      <c r="AD32" s="323">
        <v>13037</v>
      </c>
      <c r="AE32" s="324">
        <v>12107</v>
      </c>
      <c r="AG32" s="323">
        <v>11139</v>
      </c>
      <c r="AH32" s="323">
        <v>10231</v>
      </c>
      <c r="AI32" s="323">
        <v>9097</v>
      </c>
      <c r="AJ32" s="323">
        <v>8266</v>
      </c>
      <c r="AK32" s="323">
        <v>7402</v>
      </c>
      <c r="AL32" s="323">
        <v>6627</v>
      </c>
      <c r="AM32" s="323">
        <v>5887</v>
      </c>
      <c r="AN32" s="323">
        <v>5270</v>
      </c>
      <c r="AO32" s="323">
        <v>4599</v>
      </c>
      <c r="AP32" s="323">
        <v>3716</v>
      </c>
      <c r="AQ32" s="323">
        <v>3125</v>
      </c>
      <c r="AR32" s="323">
        <v>2607</v>
      </c>
      <c r="AS32" s="323">
        <v>2069</v>
      </c>
      <c r="AT32" s="323">
        <v>1662</v>
      </c>
      <c r="AU32" s="323">
        <v>1200</v>
      </c>
      <c r="AV32" s="323">
        <v>790</v>
      </c>
      <c r="AW32" s="323">
        <v>377</v>
      </c>
      <c r="AZ32" s="323">
        <v>29</v>
      </c>
      <c r="BA32" s="386">
        <v>3204</v>
      </c>
    </row>
    <row r="33" spans="1:53" x14ac:dyDescent="0.2">
      <c r="A33" s="329">
        <v>32</v>
      </c>
      <c r="B33" s="330">
        <v>30401</v>
      </c>
      <c r="C33" s="331">
        <v>2537</v>
      </c>
      <c r="D33" s="329"/>
      <c r="E33" s="332">
        <v>1070</v>
      </c>
      <c r="F33" s="330">
        <v>1467</v>
      </c>
      <c r="G33" s="331">
        <f t="shared" si="1"/>
        <v>2537</v>
      </c>
      <c r="H33" s="329">
        <f t="shared" si="2"/>
        <v>0</v>
      </c>
      <c r="I33" s="329">
        <v>32</v>
      </c>
      <c r="J33" s="333">
        <v>1467</v>
      </c>
      <c r="K33" s="333">
        <f t="shared" si="0"/>
        <v>48</v>
      </c>
      <c r="L33" s="333">
        <v>32</v>
      </c>
      <c r="M33" s="333">
        <v>1419</v>
      </c>
      <c r="Q33" s="323">
        <v>30</v>
      </c>
      <c r="R33" s="323">
        <v>30</v>
      </c>
      <c r="S33" s="386">
        <v>4078</v>
      </c>
      <c r="T33" s="386">
        <v>3970</v>
      </c>
      <c r="U33" s="386">
        <v>3830</v>
      </c>
      <c r="V33" s="386">
        <v>3671</v>
      </c>
      <c r="W33" s="386">
        <v>3497</v>
      </c>
      <c r="X33" s="323">
        <v>3349</v>
      </c>
      <c r="Y33" s="323">
        <v>3513</v>
      </c>
      <c r="Z33" s="323">
        <v>3068</v>
      </c>
      <c r="AA33" s="323">
        <v>2889</v>
      </c>
      <c r="AB33" s="323">
        <v>2738</v>
      </c>
      <c r="AC33" s="323">
        <v>2572</v>
      </c>
      <c r="AD33" s="323">
        <v>2437</v>
      </c>
      <c r="AE33" s="324">
        <v>2294</v>
      </c>
      <c r="AG33" s="323">
        <v>2144</v>
      </c>
      <c r="AH33" s="323">
        <v>2011</v>
      </c>
      <c r="AI33" s="323">
        <v>1861</v>
      </c>
      <c r="AJ33" s="323">
        <v>1712</v>
      </c>
      <c r="AK33" s="323">
        <v>1575</v>
      </c>
      <c r="AL33" s="323">
        <v>1448</v>
      </c>
      <c r="AM33" s="323">
        <v>1306</v>
      </c>
      <c r="AN33" s="323">
        <v>1198</v>
      </c>
      <c r="AO33" s="323">
        <v>1088</v>
      </c>
      <c r="AP33" s="323">
        <v>876</v>
      </c>
      <c r="AQ33" s="323">
        <v>772</v>
      </c>
      <c r="AR33" s="323">
        <v>675</v>
      </c>
      <c r="AS33" s="323">
        <v>544</v>
      </c>
      <c r="AT33" s="323">
        <v>433</v>
      </c>
      <c r="AU33" s="323">
        <v>318</v>
      </c>
      <c r="AV33" s="323">
        <v>218</v>
      </c>
      <c r="AW33" s="323">
        <v>106</v>
      </c>
      <c r="AZ33" s="323">
        <v>30</v>
      </c>
      <c r="BA33" s="386">
        <v>3513</v>
      </c>
    </row>
    <row r="34" spans="1:53" x14ac:dyDescent="0.2">
      <c r="A34" s="329">
        <v>33</v>
      </c>
      <c r="B34" s="330">
        <v>7878</v>
      </c>
      <c r="C34" s="331">
        <v>487</v>
      </c>
      <c r="D34" s="329"/>
      <c r="E34" s="332">
        <v>210</v>
      </c>
      <c r="F34" s="330">
        <v>277</v>
      </c>
      <c r="G34" s="331">
        <f t="shared" si="1"/>
        <v>487</v>
      </c>
      <c r="H34" s="329">
        <f t="shared" si="2"/>
        <v>0</v>
      </c>
      <c r="I34" s="329">
        <v>33</v>
      </c>
      <c r="J34" s="333">
        <v>277</v>
      </c>
      <c r="K34" s="333">
        <f t="shared" ref="K34:K65" si="3">J34-M34</f>
        <v>12</v>
      </c>
      <c r="L34" s="333">
        <v>33</v>
      </c>
      <c r="M34" s="333">
        <v>265</v>
      </c>
      <c r="Q34" s="323">
        <v>31</v>
      </c>
      <c r="R34" s="323">
        <v>31</v>
      </c>
      <c r="S34" s="386">
        <v>4508</v>
      </c>
      <c r="T34" s="386">
        <v>4377</v>
      </c>
      <c r="U34" s="386">
        <v>4233</v>
      </c>
      <c r="V34" s="386">
        <v>4062</v>
      </c>
      <c r="W34" s="386">
        <v>3886</v>
      </c>
      <c r="X34" s="323">
        <v>3709</v>
      </c>
      <c r="Y34" s="323">
        <v>1171</v>
      </c>
      <c r="Z34" s="323">
        <v>3407</v>
      </c>
      <c r="AA34" s="323">
        <v>3238</v>
      </c>
      <c r="AB34" s="323">
        <v>3047</v>
      </c>
      <c r="AC34" s="323">
        <v>2889</v>
      </c>
      <c r="AD34" s="323">
        <v>2713</v>
      </c>
      <c r="AE34" s="324">
        <v>2569</v>
      </c>
      <c r="AG34" s="323">
        <v>2422</v>
      </c>
      <c r="AH34" s="323">
        <v>2248</v>
      </c>
      <c r="AI34" s="323">
        <v>2088</v>
      </c>
      <c r="AJ34" s="323">
        <v>1968</v>
      </c>
      <c r="AK34" s="323">
        <v>1820</v>
      </c>
      <c r="AL34" s="323">
        <v>1665</v>
      </c>
      <c r="AM34" s="323">
        <v>1510</v>
      </c>
      <c r="AN34" s="323">
        <v>1386</v>
      </c>
      <c r="AO34" s="323">
        <v>1250</v>
      </c>
      <c r="AP34" s="323">
        <v>1034</v>
      </c>
      <c r="AQ34" s="323">
        <v>916</v>
      </c>
      <c r="AR34" s="323">
        <v>778</v>
      </c>
      <c r="AS34" s="323">
        <v>632</v>
      </c>
      <c r="AT34" s="323">
        <v>502</v>
      </c>
      <c r="AU34" s="323">
        <v>344</v>
      </c>
      <c r="AV34" s="323">
        <v>221</v>
      </c>
      <c r="AW34" s="323">
        <v>104</v>
      </c>
      <c r="AZ34" s="323">
        <v>31</v>
      </c>
      <c r="BA34" s="386">
        <v>1171</v>
      </c>
    </row>
    <row r="35" spans="1:53" x14ac:dyDescent="0.2">
      <c r="A35" s="329">
        <v>34</v>
      </c>
      <c r="B35" s="330">
        <v>1229020</v>
      </c>
      <c r="C35" s="331">
        <v>290603</v>
      </c>
      <c r="D35" s="329"/>
      <c r="E35" s="332">
        <v>137964</v>
      </c>
      <c r="F35" s="330">
        <v>152639</v>
      </c>
      <c r="G35" s="331">
        <f t="shared" si="1"/>
        <v>290603</v>
      </c>
      <c r="H35" s="329">
        <f t="shared" si="2"/>
        <v>0</v>
      </c>
      <c r="I35" s="329">
        <v>34</v>
      </c>
      <c r="J35" s="333">
        <v>152639</v>
      </c>
      <c r="K35" s="333">
        <f t="shared" si="3"/>
        <v>4931</v>
      </c>
      <c r="L35" s="333">
        <v>34</v>
      </c>
      <c r="M35" s="333">
        <v>147708</v>
      </c>
      <c r="Q35" s="323">
        <v>32</v>
      </c>
      <c r="R35" s="323">
        <v>32</v>
      </c>
      <c r="S35" s="386">
        <v>1467</v>
      </c>
      <c r="T35" s="386">
        <v>1419</v>
      </c>
      <c r="U35" s="386">
        <v>1364</v>
      </c>
      <c r="V35" s="386">
        <v>1324</v>
      </c>
      <c r="W35" s="386">
        <v>1273</v>
      </c>
      <c r="X35" s="323">
        <v>1203</v>
      </c>
      <c r="Y35" s="323">
        <v>217</v>
      </c>
      <c r="Z35" s="323">
        <v>1172</v>
      </c>
      <c r="AA35" s="323">
        <v>1113</v>
      </c>
      <c r="AB35" s="323">
        <v>1059</v>
      </c>
      <c r="AC35" s="323">
        <v>1013</v>
      </c>
      <c r="AD35" s="323">
        <v>960</v>
      </c>
      <c r="AE35" s="324">
        <v>901</v>
      </c>
      <c r="AG35" s="323">
        <v>852</v>
      </c>
      <c r="AH35" s="323">
        <v>796</v>
      </c>
      <c r="AI35" s="323">
        <v>741</v>
      </c>
      <c r="AJ35" s="323">
        <v>678</v>
      </c>
      <c r="AK35" s="323">
        <v>614</v>
      </c>
      <c r="AL35" s="323">
        <v>557</v>
      </c>
      <c r="AM35" s="323">
        <v>506</v>
      </c>
      <c r="AN35" s="323">
        <v>458</v>
      </c>
      <c r="AO35" s="323">
        <v>400</v>
      </c>
      <c r="AP35" s="323">
        <v>331</v>
      </c>
      <c r="AQ35" s="323">
        <v>305</v>
      </c>
      <c r="AR35" s="323">
        <v>267</v>
      </c>
      <c r="AS35" s="323">
        <v>225</v>
      </c>
      <c r="AT35" s="323">
        <v>178</v>
      </c>
      <c r="AU35" s="323">
        <v>130</v>
      </c>
      <c r="AV35" s="323">
        <v>86</v>
      </c>
      <c r="AW35" s="323">
        <v>33</v>
      </c>
      <c r="AZ35" s="323">
        <v>32</v>
      </c>
      <c r="BA35" s="323">
        <v>217</v>
      </c>
    </row>
    <row r="36" spans="1:53" x14ac:dyDescent="0.2">
      <c r="A36" s="329">
        <v>35</v>
      </c>
      <c r="B36" s="330">
        <v>118078</v>
      </c>
      <c r="C36" s="331">
        <v>15359</v>
      </c>
      <c r="D36" s="329"/>
      <c r="E36" s="332">
        <v>1761</v>
      </c>
      <c r="F36" s="330">
        <v>13598</v>
      </c>
      <c r="G36" s="331">
        <f t="shared" si="1"/>
        <v>15359</v>
      </c>
      <c r="H36" s="329">
        <f t="shared" si="2"/>
        <v>0</v>
      </c>
      <c r="I36" s="329">
        <v>35</v>
      </c>
      <c r="J36" s="333">
        <v>13598</v>
      </c>
      <c r="K36" s="333">
        <f t="shared" si="3"/>
        <v>410</v>
      </c>
      <c r="L36" s="333">
        <v>35</v>
      </c>
      <c r="M36" s="333">
        <v>13188</v>
      </c>
      <c r="Q36" s="323">
        <v>33</v>
      </c>
      <c r="R36" s="323">
        <v>33</v>
      </c>
      <c r="S36" s="323">
        <v>277</v>
      </c>
      <c r="T36" s="323">
        <v>265</v>
      </c>
      <c r="U36" s="323">
        <v>254</v>
      </c>
      <c r="V36" s="323">
        <v>244</v>
      </c>
      <c r="W36" s="323">
        <v>239</v>
      </c>
      <c r="X36" s="323">
        <v>227</v>
      </c>
      <c r="Y36" s="323">
        <v>121305</v>
      </c>
      <c r="Z36" s="323">
        <v>217</v>
      </c>
      <c r="AA36" s="323">
        <v>208</v>
      </c>
      <c r="AB36" s="323">
        <v>203</v>
      </c>
      <c r="AC36" s="323">
        <v>193</v>
      </c>
      <c r="AD36" s="323">
        <v>178</v>
      </c>
      <c r="AE36" s="324">
        <v>168</v>
      </c>
      <c r="AG36" s="323">
        <v>160</v>
      </c>
      <c r="AH36" s="323">
        <v>148</v>
      </c>
      <c r="AI36" s="323">
        <v>145</v>
      </c>
      <c r="AJ36" s="323">
        <v>126</v>
      </c>
      <c r="AK36" s="323">
        <v>115</v>
      </c>
      <c r="AL36" s="323">
        <v>112</v>
      </c>
      <c r="AM36" s="323">
        <v>102</v>
      </c>
      <c r="AN36" s="323">
        <v>93</v>
      </c>
      <c r="AO36" s="323">
        <v>85</v>
      </c>
      <c r="AP36" s="323">
        <v>68</v>
      </c>
      <c r="AQ36" s="323">
        <v>53</v>
      </c>
      <c r="AR36" s="323">
        <v>47</v>
      </c>
      <c r="AS36" s="323">
        <v>37</v>
      </c>
      <c r="AT36" s="323">
        <v>27</v>
      </c>
      <c r="AU36" s="323">
        <v>22</v>
      </c>
      <c r="AV36" s="323">
        <v>19</v>
      </c>
      <c r="AW36" s="323">
        <v>7</v>
      </c>
      <c r="AZ36" s="323">
        <v>33</v>
      </c>
      <c r="BA36" s="386">
        <v>121305</v>
      </c>
    </row>
    <row r="37" spans="1:53" x14ac:dyDescent="0.2">
      <c r="A37" s="329">
        <v>36</v>
      </c>
      <c r="B37" s="330">
        <v>697013</v>
      </c>
      <c r="C37" s="331">
        <v>3241</v>
      </c>
      <c r="D37" s="329"/>
      <c r="E37" s="332">
        <v>893</v>
      </c>
      <c r="F37" s="330">
        <v>2348</v>
      </c>
      <c r="G37" s="331">
        <f t="shared" si="1"/>
        <v>3241</v>
      </c>
      <c r="H37" s="329">
        <f t="shared" si="2"/>
        <v>0</v>
      </c>
      <c r="I37" s="329">
        <v>36</v>
      </c>
      <c r="J37" s="333">
        <v>2348</v>
      </c>
      <c r="K37" s="333">
        <f t="shared" si="3"/>
        <v>89</v>
      </c>
      <c r="L37" s="333">
        <v>36</v>
      </c>
      <c r="M37" s="333">
        <v>2259</v>
      </c>
      <c r="Q37" s="323">
        <v>34</v>
      </c>
      <c r="R37" s="323">
        <v>34</v>
      </c>
      <c r="S37" s="386">
        <v>152639</v>
      </c>
      <c r="T37" s="386">
        <v>147708</v>
      </c>
      <c r="U37" s="386">
        <v>142276</v>
      </c>
      <c r="V37" s="386">
        <v>136227</v>
      </c>
      <c r="W37" s="386">
        <v>131591</v>
      </c>
      <c r="X37" s="323">
        <v>126203</v>
      </c>
      <c r="Y37" s="323">
        <v>9709</v>
      </c>
      <c r="Z37" s="323">
        <v>117407</v>
      </c>
      <c r="AA37" s="323">
        <v>113080</v>
      </c>
      <c r="AB37" s="323">
        <v>108525</v>
      </c>
      <c r="AC37" s="323">
        <v>103477</v>
      </c>
      <c r="AD37" s="323">
        <v>98264</v>
      </c>
      <c r="AE37" s="324">
        <v>93709</v>
      </c>
      <c r="AG37" s="323">
        <v>88764</v>
      </c>
      <c r="AH37" s="323">
        <v>83130</v>
      </c>
      <c r="AI37" s="323">
        <v>77301</v>
      </c>
      <c r="AJ37" s="323">
        <v>72552</v>
      </c>
      <c r="AK37" s="323">
        <v>67104</v>
      </c>
      <c r="AL37" s="323">
        <v>61311</v>
      </c>
      <c r="AM37" s="323">
        <v>55653</v>
      </c>
      <c r="AN37" s="323">
        <v>51572</v>
      </c>
      <c r="AO37" s="323">
        <v>46749</v>
      </c>
      <c r="AP37" s="323">
        <v>38122</v>
      </c>
      <c r="AQ37" s="323">
        <v>31711</v>
      </c>
      <c r="AR37" s="323">
        <v>27732</v>
      </c>
      <c r="AS37" s="323">
        <v>22774</v>
      </c>
      <c r="AT37" s="323">
        <v>17655</v>
      </c>
      <c r="AU37" s="323">
        <v>12964</v>
      </c>
      <c r="AV37" s="323">
        <v>8978</v>
      </c>
      <c r="AW37" s="323">
        <v>4474</v>
      </c>
      <c r="AZ37" s="323">
        <v>34</v>
      </c>
      <c r="BA37" s="386">
        <v>9709</v>
      </c>
    </row>
    <row r="38" spans="1:53" x14ac:dyDescent="0.2">
      <c r="A38" s="329">
        <v>37</v>
      </c>
      <c r="B38" s="330">
        <v>320745</v>
      </c>
      <c r="C38" s="331">
        <v>13377</v>
      </c>
      <c r="D38" s="329"/>
      <c r="E38" s="332">
        <v>4622</v>
      </c>
      <c r="F38" s="330">
        <v>8755</v>
      </c>
      <c r="G38" s="331">
        <f t="shared" si="1"/>
        <v>13377</v>
      </c>
      <c r="H38" s="329">
        <f t="shared" si="2"/>
        <v>0</v>
      </c>
      <c r="I38" s="329">
        <v>37</v>
      </c>
      <c r="J38" s="333">
        <v>8755</v>
      </c>
      <c r="K38" s="333">
        <f t="shared" si="3"/>
        <v>345</v>
      </c>
      <c r="L38" s="333">
        <v>37</v>
      </c>
      <c r="M38" s="333">
        <v>8410</v>
      </c>
      <c r="Q38" s="323">
        <v>35</v>
      </c>
      <c r="R38" s="323">
        <v>35</v>
      </c>
      <c r="S38" s="386">
        <v>13598</v>
      </c>
      <c r="T38" s="386">
        <v>13188</v>
      </c>
      <c r="U38" s="386">
        <v>12401</v>
      </c>
      <c r="V38" s="386">
        <v>11583</v>
      </c>
      <c r="W38" s="386">
        <v>11010</v>
      </c>
      <c r="X38" s="323">
        <v>10329</v>
      </c>
      <c r="Y38" s="323">
        <v>1729</v>
      </c>
      <c r="Z38" s="323">
        <v>9238</v>
      </c>
      <c r="AA38" s="323">
        <v>8723</v>
      </c>
      <c r="AB38" s="323">
        <v>8205</v>
      </c>
      <c r="AC38" s="323">
        <v>7600</v>
      </c>
      <c r="AD38" s="323">
        <v>7034</v>
      </c>
      <c r="AE38" s="324">
        <v>6560</v>
      </c>
      <c r="AG38" s="323">
        <v>6038</v>
      </c>
      <c r="AH38" s="323">
        <v>5401</v>
      </c>
      <c r="AI38" s="323">
        <v>4797</v>
      </c>
      <c r="AJ38" s="323">
        <v>4358</v>
      </c>
      <c r="AK38" s="323">
        <v>3899</v>
      </c>
      <c r="AL38" s="323">
        <v>3418</v>
      </c>
      <c r="AM38" s="323">
        <v>2942</v>
      </c>
      <c r="AN38" s="323">
        <v>2572</v>
      </c>
      <c r="AO38" s="323">
        <v>2135</v>
      </c>
      <c r="AP38" s="323">
        <v>1539</v>
      </c>
      <c r="AQ38" s="323">
        <v>1151</v>
      </c>
      <c r="AR38" s="323">
        <v>833</v>
      </c>
      <c r="AS38" s="323">
        <v>491</v>
      </c>
      <c r="AT38" s="323">
        <v>289</v>
      </c>
      <c r="AU38" s="323">
        <v>206</v>
      </c>
      <c r="AV38" s="323">
        <v>157</v>
      </c>
      <c r="AW38" s="323">
        <v>77</v>
      </c>
      <c r="AZ38" s="323">
        <v>35</v>
      </c>
      <c r="BA38" s="386">
        <v>1729</v>
      </c>
    </row>
    <row r="39" spans="1:53" x14ac:dyDescent="0.2">
      <c r="A39" s="329">
        <v>38</v>
      </c>
      <c r="B39" s="330">
        <v>280981</v>
      </c>
      <c r="C39" s="331">
        <v>12379</v>
      </c>
      <c r="D39" s="329"/>
      <c r="E39" s="332">
        <v>5003</v>
      </c>
      <c r="F39" s="330">
        <v>7376</v>
      </c>
      <c r="G39" s="331">
        <f t="shared" si="1"/>
        <v>12379</v>
      </c>
      <c r="H39" s="329">
        <f t="shared" si="2"/>
        <v>0</v>
      </c>
      <c r="I39" s="329">
        <v>38</v>
      </c>
      <c r="J39" s="333">
        <v>7376</v>
      </c>
      <c r="K39" s="333">
        <f t="shared" si="3"/>
        <v>212</v>
      </c>
      <c r="L39" s="333">
        <v>38</v>
      </c>
      <c r="M39" s="333">
        <v>7164</v>
      </c>
      <c r="Q39" s="323">
        <v>36</v>
      </c>
      <c r="R39" s="323">
        <v>36</v>
      </c>
      <c r="S39" s="386">
        <v>2348</v>
      </c>
      <c r="T39" s="386">
        <v>2259</v>
      </c>
      <c r="U39" s="386">
        <v>2149</v>
      </c>
      <c r="V39" s="386">
        <v>2040</v>
      </c>
      <c r="W39" s="386">
        <v>1945</v>
      </c>
      <c r="X39" s="323">
        <v>1828</v>
      </c>
      <c r="Y39" s="323">
        <v>6523</v>
      </c>
      <c r="Z39" s="323">
        <v>1619</v>
      </c>
      <c r="AA39" s="323">
        <v>1526</v>
      </c>
      <c r="AB39" s="323">
        <v>1434</v>
      </c>
      <c r="AC39" s="323">
        <v>1364</v>
      </c>
      <c r="AD39" s="323">
        <v>1268</v>
      </c>
      <c r="AE39" s="324">
        <v>1186</v>
      </c>
      <c r="AG39" s="323">
        <v>1106</v>
      </c>
      <c r="AH39" s="323">
        <v>1023</v>
      </c>
      <c r="AI39" s="323">
        <v>931</v>
      </c>
      <c r="AJ39" s="323">
        <v>850</v>
      </c>
      <c r="AK39" s="323">
        <v>771</v>
      </c>
      <c r="AL39" s="323">
        <v>699</v>
      </c>
      <c r="AM39" s="323">
        <v>629</v>
      </c>
      <c r="AN39" s="323">
        <v>551</v>
      </c>
      <c r="AO39" s="323">
        <v>489</v>
      </c>
      <c r="AP39" s="323">
        <v>386</v>
      </c>
      <c r="AQ39" s="323">
        <v>348</v>
      </c>
      <c r="AR39" s="323">
        <v>305</v>
      </c>
      <c r="AS39" s="323">
        <v>241</v>
      </c>
      <c r="AT39" s="323">
        <v>193</v>
      </c>
      <c r="AU39" s="323">
        <v>131</v>
      </c>
      <c r="AV39" s="323">
        <v>89</v>
      </c>
      <c r="AW39" s="323">
        <v>46</v>
      </c>
      <c r="AZ39" s="323">
        <v>36</v>
      </c>
      <c r="BA39" s="386">
        <v>6523</v>
      </c>
    </row>
    <row r="40" spans="1:53" x14ac:dyDescent="0.2">
      <c r="A40" s="329">
        <v>39</v>
      </c>
      <c r="B40" s="330">
        <v>381016</v>
      </c>
      <c r="C40" s="331">
        <v>81542</v>
      </c>
      <c r="D40" s="329"/>
      <c r="E40" s="332">
        <v>23735</v>
      </c>
      <c r="F40" s="330">
        <v>57807</v>
      </c>
      <c r="G40" s="331">
        <f t="shared" si="1"/>
        <v>81542</v>
      </c>
      <c r="H40" s="329">
        <f t="shared" si="2"/>
        <v>0</v>
      </c>
      <c r="I40" s="329">
        <v>39</v>
      </c>
      <c r="J40" s="333">
        <v>57807</v>
      </c>
      <c r="K40" s="333">
        <f t="shared" si="3"/>
        <v>2029</v>
      </c>
      <c r="L40" s="333">
        <v>39</v>
      </c>
      <c r="M40" s="333">
        <v>55778</v>
      </c>
      <c r="Q40" s="323">
        <v>37</v>
      </c>
      <c r="R40" s="323">
        <v>37</v>
      </c>
      <c r="S40" s="386">
        <v>8755</v>
      </c>
      <c r="T40" s="386">
        <v>8410</v>
      </c>
      <c r="U40" s="386">
        <v>7988</v>
      </c>
      <c r="V40" s="386">
        <v>7566</v>
      </c>
      <c r="W40" s="386">
        <v>7207</v>
      </c>
      <c r="X40" s="323">
        <v>6818</v>
      </c>
      <c r="Y40" s="323">
        <v>5596</v>
      </c>
      <c r="Z40" s="323">
        <v>6336</v>
      </c>
      <c r="AA40" s="323">
        <v>6002</v>
      </c>
      <c r="AB40" s="323">
        <v>5698</v>
      </c>
      <c r="AC40" s="323">
        <v>5343</v>
      </c>
      <c r="AD40" s="323">
        <v>5039</v>
      </c>
      <c r="AE40" s="324">
        <v>4725</v>
      </c>
      <c r="AG40" s="323">
        <v>4435</v>
      </c>
      <c r="AH40" s="323">
        <v>4082</v>
      </c>
      <c r="AI40" s="323">
        <v>3775</v>
      </c>
      <c r="AJ40" s="323">
        <v>3500</v>
      </c>
      <c r="AK40" s="323">
        <v>3238</v>
      </c>
      <c r="AL40" s="323">
        <v>2958</v>
      </c>
      <c r="AM40" s="323">
        <v>2698</v>
      </c>
      <c r="AN40" s="323">
        <v>2460</v>
      </c>
      <c r="AO40" s="323">
        <v>2221</v>
      </c>
      <c r="AP40" s="323">
        <v>1724</v>
      </c>
      <c r="AQ40" s="323">
        <v>1610</v>
      </c>
      <c r="AR40" s="323">
        <v>1391</v>
      </c>
      <c r="AS40" s="323">
        <v>1134</v>
      </c>
      <c r="AT40" s="323">
        <v>900</v>
      </c>
      <c r="AU40" s="323">
        <v>636</v>
      </c>
      <c r="AV40" s="323">
        <v>383</v>
      </c>
      <c r="AW40" s="323">
        <v>182</v>
      </c>
      <c r="AZ40" s="323">
        <v>37</v>
      </c>
      <c r="BA40" s="386">
        <v>5596</v>
      </c>
    </row>
    <row r="41" spans="1:53" x14ac:dyDescent="0.2">
      <c r="A41" s="329">
        <v>40</v>
      </c>
      <c r="B41" s="330">
        <v>32323</v>
      </c>
      <c r="C41" s="331">
        <v>3900</v>
      </c>
      <c r="D41" s="329"/>
      <c r="E41" s="332">
        <v>1628</v>
      </c>
      <c r="F41" s="330">
        <v>2272</v>
      </c>
      <c r="G41" s="331">
        <f t="shared" si="1"/>
        <v>3900</v>
      </c>
      <c r="H41" s="329">
        <f t="shared" si="2"/>
        <v>0</v>
      </c>
      <c r="I41" s="329">
        <v>40</v>
      </c>
      <c r="J41" s="333">
        <v>2272</v>
      </c>
      <c r="K41" s="333">
        <f t="shared" si="3"/>
        <v>49</v>
      </c>
      <c r="L41" s="333">
        <v>40</v>
      </c>
      <c r="M41" s="333">
        <v>2223</v>
      </c>
      <c r="Q41" s="323">
        <v>38</v>
      </c>
      <c r="R41" s="323">
        <v>38</v>
      </c>
      <c r="S41" s="386">
        <v>7376</v>
      </c>
      <c r="T41" s="386">
        <v>7164</v>
      </c>
      <c r="U41" s="386">
        <v>6791</v>
      </c>
      <c r="V41" s="386">
        <v>6470</v>
      </c>
      <c r="W41" s="386">
        <v>6219</v>
      </c>
      <c r="X41" s="323">
        <v>5933</v>
      </c>
      <c r="Y41" s="323">
        <v>43064</v>
      </c>
      <c r="Z41" s="323">
        <v>5376</v>
      </c>
      <c r="AA41" s="323">
        <v>5138</v>
      </c>
      <c r="AB41" s="323">
        <v>4895</v>
      </c>
      <c r="AC41" s="323">
        <v>4578</v>
      </c>
      <c r="AD41" s="323">
        <v>4292</v>
      </c>
      <c r="AE41" s="324">
        <v>4102</v>
      </c>
      <c r="AG41" s="323">
        <v>3841</v>
      </c>
      <c r="AH41" s="323">
        <v>3516</v>
      </c>
      <c r="AI41" s="323">
        <v>3203</v>
      </c>
      <c r="AJ41" s="323">
        <v>3013</v>
      </c>
      <c r="AK41" s="323">
        <v>2735</v>
      </c>
      <c r="AL41" s="323">
        <v>2434</v>
      </c>
      <c r="AM41" s="323">
        <v>2152</v>
      </c>
      <c r="AN41" s="323">
        <v>1979</v>
      </c>
      <c r="AO41" s="323">
        <v>1782</v>
      </c>
      <c r="AP41" s="323">
        <v>1402</v>
      </c>
      <c r="AQ41" s="323">
        <v>1182</v>
      </c>
      <c r="AR41" s="323">
        <v>1022</v>
      </c>
      <c r="AS41" s="323">
        <v>852</v>
      </c>
      <c r="AT41" s="323">
        <v>628</v>
      </c>
      <c r="AU41" s="323">
        <v>445</v>
      </c>
      <c r="AV41" s="323">
        <v>312</v>
      </c>
      <c r="AW41" s="323">
        <v>161</v>
      </c>
      <c r="AZ41" s="323">
        <v>38</v>
      </c>
      <c r="BA41" s="386">
        <v>43064</v>
      </c>
    </row>
    <row r="42" spans="1:53" x14ac:dyDescent="0.2">
      <c r="A42" s="329">
        <v>41</v>
      </c>
      <c r="B42" s="330">
        <v>752021</v>
      </c>
      <c r="C42" s="331">
        <v>28850</v>
      </c>
      <c r="D42" s="329"/>
      <c r="E42" s="332">
        <v>7743</v>
      </c>
      <c r="F42" s="330">
        <v>21107</v>
      </c>
      <c r="G42" s="331">
        <f t="shared" si="1"/>
        <v>28850</v>
      </c>
      <c r="H42" s="329">
        <f t="shared" si="2"/>
        <v>0</v>
      </c>
      <c r="I42" s="329">
        <v>41</v>
      </c>
      <c r="J42" s="333">
        <v>21107</v>
      </c>
      <c r="K42" s="333">
        <f t="shared" si="3"/>
        <v>571</v>
      </c>
      <c r="L42" s="333">
        <v>41</v>
      </c>
      <c r="M42" s="333">
        <v>20536</v>
      </c>
      <c r="Q42" s="323">
        <v>39</v>
      </c>
      <c r="R42" s="323">
        <v>39</v>
      </c>
      <c r="S42" s="386">
        <v>57807</v>
      </c>
      <c r="T42" s="386">
        <v>55778</v>
      </c>
      <c r="U42" s="386">
        <v>52817</v>
      </c>
      <c r="V42" s="386">
        <v>49852</v>
      </c>
      <c r="W42" s="386">
        <v>48215</v>
      </c>
      <c r="X42" s="323">
        <v>45830</v>
      </c>
      <c r="Y42" s="323">
        <v>1867</v>
      </c>
      <c r="Z42" s="323">
        <v>39836</v>
      </c>
      <c r="AA42" s="323">
        <v>38217</v>
      </c>
      <c r="AB42" s="323">
        <v>36262</v>
      </c>
      <c r="AC42" s="323">
        <v>33791</v>
      </c>
      <c r="AD42" s="323">
        <v>31027</v>
      </c>
      <c r="AE42" s="324">
        <v>29616</v>
      </c>
      <c r="AG42" s="323">
        <v>27482</v>
      </c>
      <c r="AH42" s="323">
        <v>24749</v>
      </c>
      <c r="AI42" s="323">
        <v>22092</v>
      </c>
      <c r="AJ42" s="323">
        <v>20601</v>
      </c>
      <c r="AK42" s="323">
        <v>18489</v>
      </c>
      <c r="AL42" s="323">
        <v>16222</v>
      </c>
      <c r="AM42" s="323">
        <v>13758</v>
      </c>
      <c r="AN42" s="323">
        <v>12576</v>
      </c>
      <c r="AO42" s="323">
        <v>10746</v>
      </c>
      <c r="AP42" s="323">
        <v>8480</v>
      </c>
      <c r="AQ42" s="323">
        <v>6761</v>
      </c>
      <c r="AR42" s="323">
        <v>5981</v>
      </c>
      <c r="AS42" s="323">
        <v>4871</v>
      </c>
      <c r="AT42" s="323">
        <v>3654</v>
      </c>
      <c r="AU42" s="323">
        <v>2367</v>
      </c>
      <c r="AV42" s="323">
        <v>1690</v>
      </c>
      <c r="AW42" s="323">
        <v>841</v>
      </c>
      <c r="AZ42" s="323">
        <v>39</v>
      </c>
      <c r="BA42" s="386">
        <v>1867</v>
      </c>
    </row>
    <row r="43" spans="1:53" x14ac:dyDescent="0.2">
      <c r="A43" s="329">
        <v>42</v>
      </c>
      <c r="B43" s="330">
        <v>10246</v>
      </c>
      <c r="C43" s="331">
        <v>1044</v>
      </c>
      <c r="D43" s="329"/>
      <c r="E43" s="332">
        <v>445</v>
      </c>
      <c r="F43" s="330">
        <v>599</v>
      </c>
      <c r="G43" s="331">
        <f t="shared" si="1"/>
        <v>1044</v>
      </c>
      <c r="H43" s="329">
        <f t="shared" si="2"/>
        <v>0</v>
      </c>
      <c r="I43" s="329">
        <v>42</v>
      </c>
      <c r="J43" s="333">
        <v>599</v>
      </c>
      <c r="K43" s="333">
        <f t="shared" si="3"/>
        <v>29</v>
      </c>
      <c r="L43" s="333">
        <v>42</v>
      </c>
      <c r="M43" s="333">
        <v>570</v>
      </c>
      <c r="Q43" s="323">
        <v>40</v>
      </c>
      <c r="R43" s="323">
        <v>40</v>
      </c>
      <c r="S43" s="386">
        <v>2272</v>
      </c>
      <c r="T43" s="386">
        <v>2223</v>
      </c>
      <c r="U43" s="386">
        <v>2145</v>
      </c>
      <c r="V43" s="386">
        <v>2080</v>
      </c>
      <c r="W43" s="386">
        <v>2012</v>
      </c>
      <c r="X43" s="323">
        <v>1906</v>
      </c>
      <c r="Y43" s="323">
        <v>16236</v>
      </c>
      <c r="Z43" s="323">
        <v>1809</v>
      </c>
      <c r="AA43" s="323">
        <v>1735</v>
      </c>
      <c r="AB43" s="323">
        <v>1647</v>
      </c>
      <c r="AC43" s="323">
        <v>1586</v>
      </c>
      <c r="AD43" s="323">
        <v>1515</v>
      </c>
      <c r="AE43" s="324">
        <v>1466</v>
      </c>
      <c r="AG43" s="323">
        <v>1393</v>
      </c>
      <c r="AH43" s="323">
        <v>1299</v>
      </c>
      <c r="AI43" s="323">
        <v>1189</v>
      </c>
      <c r="AJ43" s="323">
        <v>1097</v>
      </c>
      <c r="AK43" s="323">
        <v>1010</v>
      </c>
      <c r="AL43" s="323">
        <v>930</v>
      </c>
      <c r="AM43" s="323">
        <v>845</v>
      </c>
      <c r="AN43" s="323">
        <v>751</v>
      </c>
      <c r="AO43" s="323">
        <v>667</v>
      </c>
      <c r="AP43" s="323">
        <v>561</v>
      </c>
      <c r="AQ43" s="323">
        <v>499</v>
      </c>
      <c r="AR43" s="323">
        <v>427</v>
      </c>
      <c r="AS43" s="323">
        <v>345</v>
      </c>
      <c r="AT43" s="323">
        <v>270</v>
      </c>
      <c r="AU43" s="323">
        <v>189</v>
      </c>
      <c r="AV43" s="323">
        <v>129</v>
      </c>
      <c r="AW43" s="323">
        <v>66</v>
      </c>
      <c r="AZ43" s="323">
        <v>40</v>
      </c>
      <c r="BA43" s="386">
        <v>16236</v>
      </c>
    </row>
    <row r="44" spans="1:53" x14ac:dyDescent="0.2">
      <c r="A44" s="329">
        <v>43</v>
      </c>
      <c r="B44" s="330">
        <v>16927</v>
      </c>
      <c r="C44" s="331">
        <v>3334</v>
      </c>
      <c r="D44" s="329"/>
      <c r="E44" s="332">
        <v>878</v>
      </c>
      <c r="F44" s="330">
        <v>2456</v>
      </c>
      <c r="G44" s="331">
        <f t="shared" si="1"/>
        <v>3334</v>
      </c>
      <c r="H44" s="329">
        <f t="shared" si="2"/>
        <v>0</v>
      </c>
      <c r="I44" s="329">
        <v>43</v>
      </c>
      <c r="J44" s="333">
        <v>2456</v>
      </c>
      <c r="K44" s="333">
        <f t="shared" si="3"/>
        <v>100</v>
      </c>
      <c r="L44" s="333">
        <v>43</v>
      </c>
      <c r="M44" s="333">
        <v>2356</v>
      </c>
      <c r="Q44" s="323">
        <v>41</v>
      </c>
      <c r="R44" s="323">
        <v>41</v>
      </c>
      <c r="S44" s="386">
        <v>21107</v>
      </c>
      <c r="T44" s="386">
        <v>20536</v>
      </c>
      <c r="U44" s="386">
        <v>19630</v>
      </c>
      <c r="V44" s="386">
        <v>18735</v>
      </c>
      <c r="W44" s="386">
        <v>17877</v>
      </c>
      <c r="X44" s="323">
        <v>17059</v>
      </c>
      <c r="Y44" s="323">
        <v>478</v>
      </c>
      <c r="Z44" s="323">
        <v>15435</v>
      </c>
      <c r="AA44" s="323">
        <v>14687</v>
      </c>
      <c r="AB44" s="323">
        <v>13942</v>
      </c>
      <c r="AC44" s="323">
        <v>13225</v>
      </c>
      <c r="AD44" s="323">
        <v>12567</v>
      </c>
      <c r="AE44" s="324">
        <v>11931</v>
      </c>
      <c r="AG44" s="323">
        <v>11200</v>
      </c>
      <c r="AH44" s="323">
        <v>10392</v>
      </c>
      <c r="AI44" s="323">
        <v>9580</v>
      </c>
      <c r="AJ44" s="323">
        <v>8816</v>
      </c>
      <c r="AK44" s="323">
        <v>8072</v>
      </c>
      <c r="AL44" s="323">
        <v>7352</v>
      </c>
      <c r="AM44" s="323">
        <v>6677</v>
      </c>
      <c r="AN44" s="323">
        <v>6008</v>
      </c>
      <c r="AO44" s="323">
        <v>5385</v>
      </c>
      <c r="AP44" s="323">
        <v>4451</v>
      </c>
      <c r="AQ44" s="323">
        <v>3746</v>
      </c>
      <c r="AR44" s="323">
        <v>3119</v>
      </c>
      <c r="AS44" s="323">
        <v>2486</v>
      </c>
      <c r="AT44" s="323">
        <v>1941</v>
      </c>
      <c r="AU44" s="323">
        <v>1374</v>
      </c>
      <c r="AV44" s="323">
        <v>939</v>
      </c>
      <c r="AW44" s="323">
        <v>453</v>
      </c>
      <c r="AZ44" s="323">
        <v>41</v>
      </c>
      <c r="BA44" s="323">
        <v>478</v>
      </c>
    </row>
    <row r="45" spans="1:53" x14ac:dyDescent="0.2">
      <c r="A45" s="329">
        <v>44</v>
      </c>
      <c r="B45" s="330">
        <v>34623</v>
      </c>
      <c r="C45" s="331">
        <v>16447</v>
      </c>
      <c r="D45" s="329"/>
      <c r="E45" s="332">
        <v>6699</v>
      </c>
      <c r="F45" s="330">
        <v>9748</v>
      </c>
      <c r="G45" s="331">
        <f t="shared" si="1"/>
        <v>16447</v>
      </c>
      <c r="H45" s="329">
        <f t="shared" si="2"/>
        <v>0</v>
      </c>
      <c r="I45" s="329">
        <v>44</v>
      </c>
      <c r="J45" s="333">
        <v>9748</v>
      </c>
      <c r="K45" s="333">
        <f t="shared" si="3"/>
        <v>257</v>
      </c>
      <c r="L45" s="333">
        <v>44</v>
      </c>
      <c r="M45" s="333">
        <v>9491</v>
      </c>
      <c r="Q45" s="323">
        <v>42</v>
      </c>
      <c r="R45" s="323">
        <v>42</v>
      </c>
      <c r="S45" s="323">
        <v>599</v>
      </c>
      <c r="T45" s="323">
        <v>570</v>
      </c>
      <c r="U45" s="323">
        <v>550</v>
      </c>
      <c r="V45" s="323">
        <v>535</v>
      </c>
      <c r="W45" s="323">
        <v>517</v>
      </c>
      <c r="X45" s="323">
        <v>496</v>
      </c>
      <c r="Y45" s="323">
        <v>1803</v>
      </c>
      <c r="Z45" s="323">
        <v>479</v>
      </c>
      <c r="AA45" s="323">
        <v>451</v>
      </c>
      <c r="AB45" s="323">
        <v>436</v>
      </c>
      <c r="AC45" s="323">
        <v>408</v>
      </c>
      <c r="AD45" s="323">
        <v>391</v>
      </c>
      <c r="AE45" s="324">
        <v>368</v>
      </c>
      <c r="AG45" s="323">
        <v>346</v>
      </c>
      <c r="AH45" s="323">
        <v>328</v>
      </c>
      <c r="AI45" s="323">
        <v>309</v>
      </c>
      <c r="AJ45" s="323">
        <v>278</v>
      </c>
      <c r="AK45" s="323">
        <v>247</v>
      </c>
      <c r="AL45" s="323">
        <v>223</v>
      </c>
      <c r="AM45" s="323">
        <v>199</v>
      </c>
      <c r="AN45" s="323">
        <v>184</v>
      </c>
      <c r="AO45" s="323">
        <v>165</v>
      </c>
      <c r="AP45" s="323">
        <v>132</v>
      </c>
      <c r="AQ45" s="323">
        <v>124</v>
      </c>
      <c r="AR45" s="323">
        <v>113</v>
      </c>
      <c r="AS45" s="323">
        <v>91</v>
      </c>
      <c r="AT45" s="323">
        <v>71</v>
      </c>
      <c r="AU45" s="323">
        <v>55</v>
      </c>
      <c r="AV45" s="323">
        <v>33</v>
      </c>
      <c r="AW45" s="323">
        <v>16</v>
      </c>
      <c r="AZ45" s="323">
        <v>42</v>
      </c>
      <c r="BA45" s="386">
        <v>1803</v>
      </c>
    </row>
    <row r="46" spans="1:53" x14ac:dyDescent="0.2">
      <c r="A46" s="329">
        <v>45</v>
      </c>
      <c r="B46" s="330">
        <v>12575</v>
      </c>
      <c r="C46" s="331">
        <v>1858</v>
      </c>
      <c r="D46" s="329"/>
      <c r="E46" s="332">
        <v>649</v>
      </c>
      <c r="F46" s="330">
        <v>1209</v>
      </c>
      <c r="G46" s="331">
        <f t="shared" si="1"/>
        <v>1858</v>
      </c>
      <c r="H46" s="329">
        <f t="shared" si="2"/>
        <v>0</v>
      </c>
      <c r="I46" s="329">
        <v>45</v>
      </c>
      <c r="J46" s="333">
        <v>1209</v>
      </c>
      <c r="K46" s="333">
        <f t="shared" si="3"/>
        <v>29</v>
      </c>
      <c r="L46" s="333">
        <v>45</v>
      </c>
      <c r="M46" s="333">
        <v>1180</v>
      </c>
      <c r="Q46" s="323">
        <v>43</v>
      </c>
      <c r="R46" s="323">
        <v>43</v>
      </c>
      <c r="S46" s="386">
        <v>2456</v>
      </c>
      <c r="T46" s="386">
        <v>2356</v>
      </c>
      <c r="U46" s="386">
        <v>2240</v>
      </c>
      <c r="V46" s="386">
        <v>2129</v>
      </c>
      <c r="W46" s="386">
        <v>2022</v>
      </c>
      <c r="X46" s="323">
        <v>1907</v>
      </c>
      <c r="Y46" s="323">
        <v>7936</v>
      </c>
      <c r="Z46" s="323">
        <v>1745</v>
      </c>
      <c r="AA46" s="323">
        <v>1648</v>
      </c>
      <c r="AB46" s="323">
        <v>1536</v>
      </c>
      <c r="AC46" s="323">
        <v>1435</v>
      </c>
      <c r="AD46" s="323">
        <v>1352</v>
      </c>
      <c r="AE46" s="324">
        <v>1255</v>
      </c>
      <c r="AG46" s="323">
        <v>1171</v>
      </c>
      <c r="AH46" s="323">
        <v>1064</v>
      </c>
      <c r="AI46" s="323">
        <v>968</v>
      </c>
      <c r="AJ46" s="323">
        <v>887</v>
      </c>
      <c r="AK46" s="323">
        <v>817</v>
      </c>
      <c r="AL46" s="323">
        <v>730</v>
      </c>
      <c r="AM46" s="323">
        <v>647</v>
      </c>
      <c r="AN46" s="323">
        <v>582</v>
      </c>
      <c r="AO46" s="323">
        <v>517</v>
      </c>
      <c r="AP46" s="323">
        <v>410</v>
      </c>
      <c r="AQ46" s="323">
        <v>352</v>
      </c>
      <c r="AR46" s="323">
        <v>294</v>
      </c>
      <c r="AS46" s="323">
        <v>220</v>
      </c>
      <c r="AT46" s="323">
        <v>172</v>
      </c>
      <c r="AU46" s="323">
        <v>111</v>
      </c>
      <c r="AV46" s="323">
        <v>69</v>
      </c>
      <c r="AW46" s="323">
        <v>41</v>
      </c>
      <c r="AZ46" s="323">
        <v>43</v>
      </c>
      <c r="BA46" s="386">
        <v>7936</v>
      </c>
    </row>
    <row r="47" spans="1:53" x14ac:dyDescent="0.2">
      <c r="A47" s="329">
        <v>46</v>
      </c>
      <c r="B47" s="330">
        <v>4736732</v>
      </c>
      <c r="C47" s="331">
        <v>75408</v>
      </c>
      <c r="D47" s="329"/>
      <c r="E47" s="332">
        <v>52017</v>
      </c>
      <c r="F47" s="330">
        <v>23391</v>
      </c>
      <c r="G47" s="331">
        <f t="shared" si="1"/>
        <v>75408</v>
      </c>
      <c r="H47" s="329">
        <f t="shared" si="2"/>
        <v>0</v>
      </c>
      <c r="I47" s="329">
        <v>46</v>
      </c>
      <c r="J47" s="333">
        <v>23391</v>
      </c>
      <c r="K47" s="333">
        <f t="shared" si="3"/>
        <v>380</v>
      </c>
      <c r="L47" s="333">
        <v>46</v>
      </c>
      <c r="M47" s="333">
        <v>23011</v>
      </c>
      <c r="Q47" s="323">
        <v>44</v>
      </c>
      <c r="R47" s="323">
        <v>44</v>
      </c>
      <c r="S47" s="386">
        <v>9748</v>
      </c>
      <c r="T47" s="386">
        <v>9491</v>
      </c>
      <c r="U47" s="386">
        <v>9182</v>
      </c>
      <c r="V47" s="386">
        <v>8816</v>
      </c>
      <c r="W47" s="386">
        <v>8527</v>
      </c>
      <c r="X47" s="323">
        <v>8229</v>
      </c>
      <c r="Y47" s="323">
        <v>891</v>
      </c>
      <c r="Z47" s="323">
        <v>8055</v>
      </c>
      <c r="AA47" s="323">
        <v>7753</v>
      </c>
      <c r="AB47" s="323">
        <v>7437</v>
      </c>
      <c r="AC47" s="323">
        <v>7112</v>
      </c>
      <c r="AD47" s="323">
        <v>6710</v>
      </c>
      <c r="AE47" s="324">
        <v>6374</v>
      </c>
      <c r="AG47" s="323">
        <v>6046</v>
      </c>
      <c r="AH47" s="323">
        <v>5667</v>
      </c>
      <c r="AI47" s="323">
        <v>5235</v>
      </c>
      <c r="AJ47" s="323">
        <v>4902</v>
      </c>
      <c r="AK47" s="323">
        <v>4544</v>
      </c>
      <c r="AL47" s="323">
        <v>4173</v>
      </c>
      <c r="AM47" s="323">
        <v>3732</v>
      </c>
      <c r="AN47" s="323">
        <v>3406</v>
      </c>
      <c r="AO47" s="323">
        <v>3056</v>
      </c>
      <c r="AP47" s="323">
        <v>2530</v>
      </c>
      <c r="AQ47" s="323">
        <v>2211</v>
      </c>
      <c r="AR47" s="323">
        <v>1877</v>
      </c>
      <c r="AS47" s="323">
        <v>1553</v>
      </c>
      <c r="AT47" s="323">
        <v>1198</v>
      </c>
      <c r="AU47" s="323">
        <v>866</v>
      </c>
      <c r="AV47" s="323">
        <v>565</v>
      </c>
      <c r="AW47" s="323">
        <v>297</v>
      </c>
      <c r="AZ47" s="323">
        <v>44</v>
      </c>
      <c r="BA47" s="323">
        <v>891</v>
      </c>
    </row>
    <row r="48" spans="1:53" x14ac:dyDescent="0.2">
      <c r="A48" s="329">
        <v>47</v>
      </c>
      <c r="B48" s="330">
        <v>452818</v>
      </c>
      <c r="C48" s="331">
        <v>23548</v>
      </c>
      <c r="D48" s="329"/>
      <c r="E48" s="332">
        <v>4453</v>
      </c>
      <c r="F48" s="330">
        <v>19095</v>
      </c>
      <c r="G48" s="331">
        <f t="shared" si="1"/>
        <v>23548</v>
      </c>
      <c r="H48" s="329">
        <f t="shared" si="2"/>
        <v>0</v>
      </c>
      <c r="I48" s="329">
        <v>47</v>
      </c>
      <c r="J48" s="333">
        <v>19095</v>
      </c>
      <c r="K48" s="333">
        <f t="shared" si="3"/>
        <v>700</v>
      </c>
      <c r="L48" s="333">
        <v>47</v>
      </c>
      <c r="M48" s="333">
        <v>18395</v>
      </c>
      <c r="Q48" s="323">
        <v>45</v>
      </c>
      <c r="R48" s="323">
        <v>45</v>
      </c>
      <c r="S48" s="386">
        <v>1209</v>
      </c>
      <c r="T48" s="386">
        <v>1180</v>
      </c>
      <c r="U48" s="386">
        <v>1107</v>
      </c>
      <c r="V48" s="386">
        <v>1050</v>
      </c>
      <c r="W48" s="323">
        <v>997</v>
      </c>
      <c r="X48" s="323">
        <v>940</v>
      </c>
      <c r="Y48" s="323">
        <v>20569</v>
      </c>
      <c r="Z48" s="323">
        <v>874</v>
      </c>
      <c r="AA48" s="323">
        <v>836</v>
      </c>
      <c r="AB48" s="323">
        <v>784</v>
      </c>
      <c r="AC48" s="323">
        <v>736</v>
      </c>
      <c r="AD48" s="323">
        <v>698</v>
      </c>
      <c r="AE48" s="324">
        <v>658</v>
      </c>
      <c r="AG48" s="323">
        <v>612</v>
      </c>
      <c r="AH48" s="323">
        <v>569</v>
      </c>
      <c r="AI48" s="323">
        <v>517</v>
      </c>
      <c r="AJ48" s="323">
        <v>473</v>
      </c>
      <c r="AK48" s="323">
        <v>436</v>
      </c>
      <c r="AL48" s="323">
        <v>404</v>
      </c>
      <c r="AM48" s="323">
        <v>368</v>
      </c>
      <c r="AN48" s="323">
        <v>338</v>
      </c>
      <c r="AO48" s="323">
        <v>293</v>
      </c>
      <c r="AP48" s="323">
        <v>239</v>
      </c>
      <c r="AQ48" s="323">
        <v>215</v>
      </c>
      <c r="AR48" s="323">
        <v>183</v>
      </c>
      <c r="AS48" s="323">
        <v>145</v>
      </c>
      <c r="AT48" s="323">
        <v>114</v>
      </c>
      <c r="AU48" s="323">
        <v>85</v>
      </c>
      <c r="AV48" s="323">
        <v>61</v>
      </c>
      <c r="AW48" s="323">
        <v>25</v>
      </c>
      <c r="AZ48" s="323">
        <v>45</v>
      </c>
      <c r="BA48" s="386">
        <v>20569</v>
      </c>
    </row>
    <row r="49" spans="1:53" x14ac:dyDescent="0.2">
      <c r="A49" s="329">
        <v>48</v>
      </c>
      <c r="B49" s="330">
        <v>19811</v>
      </c>
      <c r="C49" s="331">
        <v>1359</v>
      </c>
      <c r="D49" s="329"/>
      <c r="E49" s="332">
        <v>545</v>
      </c>
      <c r="F49" s="330">
        <v>814</v>
      </c>
      <c r="G49" s="331">
        <f t="shared" si="1"/>
        <v>1359</v>
      </c>
      <c r="H49" s="329">
        <f t="shared" si="2"/>
        <v>0</v>
      </c>
      <c r="I49" s="329">
        <v>48</v>
      </c>
      <c r="J49" s="333">
        <v>814</v>
      </c>
      <c r="K49" s="333">
        <f t="shared" si="3"/>
        <v>26</v>
      </c>
      <c r="L49" s="333">
        <v>48</v>
      </c>
      <c r="M49" s="333">
        <v>788</v>
      </c>
      <c r="Q49" s="323">
        <v>46</v>
      </c>
      <c r="R49" s="323">
        <v>46</v>
      </c>
      <c r="S49" s="386">
        <v>23391</v>
      </c>
      <c r="T49" s="386">
        <v>23011</v>
      </c>
      <c r="U49" s="386">
        <v>22561</v>
      </c>
      <c r="V49" s="386">
        <v>22093</v>
      </c>
      <c r="W49" s="386">
        <v>21624</v>
      </c>
      <c r="X49" s="323">
        <v>21094</v>
      </c>
      <c r="Y49" s="323">
        <v>13932</v>
      </c>
      <c r="Z49" s="323">
        <v>20061</v>
      </c>
      <c r="AA49" s="323">
        <v>19378</v>
      </c>
      <c r="AB49" s="323">
        <v>18811</v>
      </c>
      <c r="AC49" s="323">
        <v>18224</v>
      </c>
      <c r="AD49" s="323">
        <v>17607</v>
      </c>
      <c r="AE49" s="324">
        <v>17004</v>
      </c>
      <c r="AG49" s="323">
        <v>16397</v>
      </c>
      <c r="AH49" s="323">
        <v>15768</v>
      </c>
      <c r="AI49" s="323">
        <v>15204</v>
      </c>
      <c r="AJ49" s="323">
        <v>14668</v>
      </c>
      <c r="AK49" s="323">
        <v>14197</v>
      </c>
      <c r="AL49" s="323">
        <v>13566</v>
      </c>
      <c r="AM49" s="323">
        <v>12877</v>
      </c>
      <c r="AN49" s="323">
        <v>11937</v>
      </c>
      <c r="AO49" s="323">
        <v>11442</v>
      </c>
      <c r="AP49" s="323">
        <v>10207</v>
      </c>
      <c r="AQ49" s="323">
        <v>9441</v>
      </c>
      <c r="AR49" s="323">
        <v>8199</v>
      </c>
      <c r="AS49" s="323">
        <v>6864</v>
      </c>
      <c r="AT49" s="323">
        <v>5477</v>
      </c>
      <c r="AU49" s="323">
        <v>4051</v>
      </c>
      <c r="AV49" s="323">
        <v>2838</v>
      </c>
      <c r="AW49" s="323">
        <v>1475</v>
      </c>
      <c r="AZ49" s="323">
        <v>46</v>
      </c>
      <c r="BA49" s="386">
        <v>13932</v>
      </c>
    </row>
    <row r="50" spans="1:53" x14ac:dyDescent="0.2">
      <c r="A50" s="329">
        <v>49</v>
      </c>
      <c r="B50" s="330">
        <v>177734</v>
      </c>
      <c r="C50" s="331">
        <v>2677</v>
      </c>
      <c r="D50" s="329"/>
      <c r="E50" s="332">
        <v>930</v>
      </c>
      <c r="F50" s="330">
        <v>1747</v>
      </c>
      <c r="G50" s="331">
        <f t="shared" si="1"/>
        <v>2677</v>
      </c>
      <c r="H50" s="329">
        <f t="shared" si="2"/>
        <v>0</v>
      </c>
      <c r="I50" s="329">
        <v>49</v>
      </c>
      <c r="J50" s="333">
        <v>1747</v>
      </c>
      <c r="K50" s="333">
        <f t="shared" si="3"/>
        <v>53</v>
      </c>
      <c r="L50" s="333">
        <v>49</v>
      </c>
      <c r="M50" s="333">
        <v>1694</v>
      </c>
      <c r="Q50" s="323">
        <v>47</v>
      </c>
      <c r="R50" s="323">
        <v>47</v>
      </c>
      <c r="S50" s="386">
        <v>19095</v>
      </c>
      <c r="T50" s="386">
        <v>18395</v>
      </c>
      <c r="U50" s="386">
        <v>17443</v>
      </c>
      <c r="V50" s="386">
        <v>16549</v>
      </c>
      <c r="W50" s="386">
        <v>15679</v>
      </c>
      <c r="X50" s="323">
        <v>14796</v>
      </c>
      <c r="Y50" s="323">
        <v>636</v>
      </c>
      <c r="Z50" s="323">
        <v>13098</v>
      </c>
      <c r="AA50" s="323">
        <v>12209</v>
      </c>
      <c r="AB50" s="323">
        <v>11392</v>
      </c>
      <c r="AC50" s="323">
        <v>10496</v>
      </c>
      <c r="AD50" s="323">
        <v>9770</v>
      </c>
      <c r="AE50" s="324">
        <v>9051</v>
      </c>
      <c r="AG50" s="323">
        <v>8405</v>
      </c>
      <c r="AH50" s="323">
        <v>7656</v>
      </c>
      <c r="AI50" s="323">
        <v>6891</v>
      </c>
      <c r="AJ50" s="323">
        <v>6170</v>
      </c>
      <c r="AK50" s="323">
        <v>5488</v>
      </c>
      <c r="AL50" s="323">
        <v>4883</v>
      </c>
      <c r="AM50" s="323">
        <v>4321</v>
      </c>
      <c r="AN50" s="323">
        <v>3776</v>
      </c>
      <c r="AO50" s="323">
        <v>3302</v>
      </c>
      <c r="AP50" s="323">
        <v>2578</v>
      </c>
      <c r="AQ50" s="323">
        <v>2232</v>
      </c>
      <c r="AR50" s="323">
        <v>1902</v>
      </c>
      <c r="AS50" s="323">
        <v>1599</v>
      </c>
      <c r="AT50" s="323">
        <v>1220</v>
      </c>
      <c r="AU50" s="323">
        <v>869</v>
      </c>
      <c r="AV50" s="323">
        <v>554</v>
      </c>
      <c r="AW50" s="323">
        <v>301</v>
      </c>
      <c r="AZ50" s="323">
        <v>47</v>
      </c>
      <c r="BA50" s="323">
        <v>636</v>
      </c>
    </row>
    <row r="51" spans="1:53" x14ac:dyDescent="0.2">
      <c r="A51" s="329">
        <v>50</v>
      </c>
      <c r="B51" s="330">
        <v>208228</v>
      </c>
      <c r="C51" s="331">
        <v>1283</v>
      </c>
      <c r="D51" s="329"/>
      <c r="E51" s="332">
        <v>414</v>
      </c>
      <c r="F51" s="330">
        <v>869</v>
      </c>
      <c r="G51" s="331">
        <f t="shared" si="1"/>
        <v>1283</v>
      </c>
      <c r="H51" s="329">
        <f t="shared" si="2"/>
        <v>0</v>
      </c>
      <c r="I51" s="329">
        <v>50</v>
      </c>
      <c r="J51" s="333">
        <v>869</v>
      </c>
      <c r="K51" s="333">
        <f t="shared" si="3"/>
        <v>57</v>
      </c>
      <c r="L51" s="333">
        <v>50</v>
      </c>
      <c r="M51" s="333">
        <v>812</v>
      </c>
      <c r="Q51" s="323">
        <v>48</v>
      </c>
      <c r="R51" s="323">
        <v>48</v>
      </c>
      <c r="S51" s="323">
        <v>814</v>
      </c>
      <c r="T51" s="323">
        <v>788</v>
      </c>
      <c r="U51" s="323">
        <v>755</v>
      </c>
      <c r="V51" s="323">
        <v>727</v>
      </c>
      <c r="W51" s="323">
        <v>691</v>
      </c>
      <c r="X51" s="323">
        <v>659</v>
      </c>
      <c r="Y51" s="323">
        <v>1387</v>
      </c>
      <c r="Z51" s="323">
        <v>659</v>
      </c>
      <c r="AA51" s="323">
        <v>615</v>
      </c>
      <c r="AB51" s="323">
        <v>583</v>
      </c>
      <c r="AC51" s="323">
        <v>543</v>
      </c>
      <c r="AD51" s="323">
        <v>517</v>
      </c>
      <c r="AE51" s="324">
        <v>471</v>
      </c>
      <c r="AG51" s="323">
        <v>444</v>
      </c>
      <c r="AH51" s="323">
        <v>403</v>
      </c>
      <c r="AI51" s="323">
        <v>366</v>
      </c>
      <c r="AJ51" s="323">
        <v>342</v>
      </c>
      <c r="AK51" s="323">
        <v>317</v>
      </c>
      <c r="AL51" s="323">
        <v>287</v>
      </c>
      <c r="AM51" s="323">
        <v>263</v>
      </c>
      <c r="AN51" s="323">
        <v>234</v>
      </c>
      <c r="AO51" s="323">
        <v>212</v>
      </c>
      <c r="AP51" s="323">
        <v>169</v>
      </c>
      <c r="AQ51" s="323">
        <v>149</v>
      </c>
      <c r="AR51" s="323">
        <v>122</v>
      </c>
      <c r="AS51" s="323">
        <v>97</v>
      </c>
      <c r="AT51" s="323">
        <v>68</v>
      </c>
      <c r="AU51" s="323">
        <v>48</v>
      </c>
      <c r="AV51" s="323">
        <v>34</v>
      </c>
      <c r="AW51" s="323">
        <v>19</v>
      </c>
      <c r="AZ51" s="323">
        <v>48</v>
      </c>
      <c r="BA51" s="386">
        <v>1387</v>
      </c>
    </row>
    <row r="52" spans="1:53" x14ac:dyDescent="0.2">
      <c r="A52" s="329">
        <v>51</v>
      </c>
      <c r="B52" s="330">
        <v>721</v>
      </c>
      <c r="C52" s="331">
        <v>157</v>
      </c>
      <c r="D52" s="329"/>
      <c r="E52" s="332">
        <v>78</v>
      </c>
      <c r="F52" s="330">
        <v>79</v>
      </c>
      <c r="G52" s="331">
        <f t="shared" si="1"/>
        <v>157</v>
      </c>
      <c r="H52" s="329">
        <f t="shared" si="2"/>
        <v>0</v>
      </c>
      <c r="I52" s="329">
        <v>51</v>
      </c>
      <c r="J52" s="333">
        <v>79</v>
      </c>
      <c r="K52" s="333">
        <f t="shared" si="3"/>
        <v>5</v>
      </c>
      <c r="L52" s="333">
        <v>51</v>
      </c>
      <c r="M52" s="333">
        <v>74</v>
      </c>
      <c r="Q52" s="323">
        <v>49</v>
      </c>
      <c r="R52" s="323">
        <v>49</v>
      </c>
      <c r="S52" s="386">
        <v>1747</v>
      </c>
      <c r="T52" s="386">
        <v>1694</v>
      </c>
      <c r="U52" s="386">
        <v>1620</v>
      </c>
      <c r="V52" s="386">
        <v>1587</v>
      </c>
      <c r="W52" s="386">
        <v>1513</v>
      </c>
      <c r="X52" s="323">
        <v>1414</v>
      </c>
      <c r="Y52" s="323">
        <v>647</v>
      </c>
      <c r="Z52" s="323">
        <v>1357</v>
      </c>
      <c r="AA52" s="323">
        <v>1282</v>
      </c>
      <c r="AB52" s="323">
        <v>1216</v>
      </c>
      <c r="AC52" s="323">
        <v>1155</v>
      </c>
      <c r="AD52" s="323">
        <v>1085</v>
      </c>
      <c r="AE52" s="324">
        <v>1003</v>
      </c>
      <c r="AG52" s="323">
        <v>952</v>
      </c>
      <c r="AH52" s="323">
        <v>878</v>
      </c>
      <c r="AI52" s="323">
        <v>803</v>
      </c>
      <c r="AJ52" s="323">
        <v>737</v>
      </c>
      <c r="AK52" s="323">
        <v>675</v>
      </c>
      <c r="AL52" s="323">
        <v>616</v>
      </c>
      <c r="AM52" s="323">
        <v>562</v>
      </c>
      <c r="AN52" s="323">
        <v>516</v>
      </c>
      <c r="AO52" s="323">
        <v>469</v>
      </c>
      <c r="AP52" s="323">
        <v>390</v>
      </c>
      <c r="AQ52" s="323">
        <v>363</v>
      </c>
      <c r="AR52" s="323">
        <v>297</v>
      </c>
      <c r="AS52" s="323">
        <v>239</v>
      </c>
      <c r="AT52" s="323">
        <v>199</v>
      </c>
      <c r="AU52" s="323">
        <v>142</v>
      </c>
      <c r="AV52" s="323">
        <v>93</v>
      </c>
      <c r="AW52" s="323">
        <v>41</v>
      </c>
      <c r="AZ52" s="323">
        <v>49</v>
      </c>
      <c r="BA52" s="323">
        <v>647</v>
      </c>
    </row>
    <row r="53" spans="1:53" x14ac:dyDescent="0.2">
      <c r="A53" s="329">
        <v>52</v>
      </c>
      <c r="B53" s="330">
        <v>64891</v>
      </c>
      <c r="C53" s="331">
        <v>13688</v>
      </c>
      <c r="D53" s="329"/>
      <c r="E53" s="332">
        <v>5887</v>
      </c>
      <c r="F53" s="330">
        <v>7801</v>
      </c>
      <c r="G53" s="331">
        <f t="shared" si="1"/>
        <v>13688</v>
      </c>
      <c r="H53" s="329">
        <f t="shared" si="2"/>
        <v>0</v>
      </c>
      <c r="I53" s="329">
        <v>52</v>
      </c>
      <c r="J53" s="333">
        <v>7801</v>
      </c>
      <c r="K53" s="333">
        <f t="shared" si="3"/>
        <v>194</v>
      </c>
      <c r="L53" s="333">
        <v>52</v>
      </c>
      <c r="M53" s="333">
        <v>7607</v>
      </c>
      <c r="Q53" s="323">
        <v>50</v>
      </c>
      <c r="R53" s="323">
        <v>50</v>
      </c>
      <c r="S53" s="323">
        <v>869</v>
      </c>
      <c r="T53" s="323">
        <v>812</v>
      </c>
      <c r="U53" s="323">
        <v>784</v>
      </c>
      <c r="V53" s="323">
        <v>748</v>
      </c>
      <c r="W53" s="323">
        <v>714</v>
      </c>
      <c r="X53" s="323">
        <v>683</v>
      </c>
      <c r="Y53" s="323">
        <v>68</v>
      </c>
      <c r="Z53" s="323">
        <v>654</v>
      </c>
      <c r="AA53" s="323">
        <v>624</v>
      </c>
      <c r="AB53" s="323">
        <v>591</v>
      </c>
      <c r="AC53" s="323">
        <v>561</v>
      </c>
      <c r="AD53" s="323">
        <v>528</v>
      </c>
      <c r="AE53" s="324">
        <v>488</v>
      </c>
      <c r="AG53" s="323">
        <v>445</v>
      </c>
      <c r="AH53" s="323">
        <v>412</v>
      </c>
      <c r="AI53" s="323">
        <v>380</v>
      </c>
      <c r="AJ53" s="323">
        <v>340</v>
      </c>
      <c r="AK53" s="323">
        <v>308</v>
      </c>
      <c r="AL53" s="323">
        <v>276</v>
      </c>
      <c r="AM53" s="323">
        <v>255</v>
      </c>
      <c r="AN53" s="323">
        <v>228</v>
      </c>
      <c r="AO53" s="323">
        <v>200</v>
      </c>
      <c r="AP53" s="323">
        <v>168</v>
      </c>
      <c r="AQ53" s="323">
        <v>144</v>
      </c>
      <c r="AR53" s="323">
        <v>121</v>
      </c>
      <c r="AS53" s="323">
        <v>97</v>
      </c>
      <c r="AT53" s="323">
        <v>71</v>
      </c>
      <c r="AU53" s="323">
        <v>49</v>
      </c>
      <c r="AV53" s="323">
        <v>38</v>
      </c>
      <c r="AW53" s="323">
        <v>20</v>
      </c>
      <c r="AZ53" s="323">
        <v>50</v>
      </c>
      <c r="BA53" s="323">
        <v>68</v>
      </c>
    </row>
    <row r="54" spans="1:53" x14ac:dyDescent="0.2">
      <c r="A54" s="329">
        <v>53</v>
      </c>
      <c r="B54" s="330">
        <v>23237</v>
      </c>
      <c r="C54" s="331">
        <v>1352</v>
      </c>
      <c r="D54" s="329"/>
      <c r="E54" s="332">
        <v>529</v>
      </c>
      <c r="F54" s="330">
        <v>823</v>
      </c>
      <c r="G54" s="331">
        <f t="shared" si="1"/>
        <v>1352</v>
      </c>
      <c r="H54" s="329">
        <f t="shared" si="2"/>
        <v>0</v>
      </c>
      <c r="I54" s="329">
        <v>53</v>
      </c>
      <c r="J54" s="333">
        <v>823</v>
      </c>
      <c r="K54" s="333">
        <f t="shared" si="3"/>
        <v>28</v>
      </c>
      <c r="L54" s="333">
        <v>53</v>
      </c>
      <c r="M54" s="333">
        <v>795</v>
      </c>
      <c r="Q54" s="323">
        <v>51</v>
      </c>
      <c r="R54" s="323">
        <v>51</v>
      </c>
      <c r="S54" s="323">
        <v>79</v>
      </c>
      <c r="T54" s="323">
        <v>74</v>
      </c>
      <c r="U54" s="323">
        <v>74</v>
      </c>
      <c r="V54" s="323">
        <v>74</v>
      </c>
      <c r="W54" s="323">
        <v>73</v>
      </c>
      <c r="X54" s="323">
        <v>71</v>
      </c>
      <c r="Y54" s="323">
        <v>6124</v>
      </c>
      <c r="Z54" s="323">
        <v>73</v>
      </c>
      <c r="AA54" s="323">
        <v>68</v>
      </c>
      <c r="AB54" s="323">
        <v>59</v>
      </c>
      <c r="AC54" s="323">
        <v>55</v>
      </c>
      <c r="AD54" s="323">
        <v>50</v>
      </c>
      <c r="AE54" s="324">
        <v>48</v>
      </c>
      <c r="AG54" s="323">
        <v>44</v>
      </c>
      <c r="AH54" s="323">
        <v>43</v>
      </c>
      <c r="AI54" s="323">
        <v>42</v>
      </c>
      <c r="AJ54" s="323">
        <v>41</v>
      </c>
      <c r="AK54" s="323">
        <v>40</v>
      </c>
      <c r="AL54" s="323">
        <v>38</v>
      </c>
      <c r="AM54" s="323">
        <v>32</v>
      </c>
      <c r="AN54" s="323">
        <v>30</v>
      </c>
      <c r="AO54" s="323">
        <v>27</v>
      </c>
      <c r="AP54" s="323">
        <v>20</v>
      </c>
      <c r="AQ54" s="323">
        <v>16</v>
      </c>
      <c r="AR54" s="323">
        <v>12</v>
      </c>
      <c r="AS54" s="323">
        <v>8</v>
      </c>
      <c r="AT54" s="323">
        <v>8</v>
      </c>
      <c r="AU54" s="323">
        <v>5</v>
      </c>
      <c r="AV54" s="323">
        <v>4</v>
      </c>
      <c r="AW54" s="323">
        <v>2</v>
      </c>
      <c r="AZ54" s="323">
        <v>51</v>
      </c>
      <c r="BA54" s="386">
        <v>6124</v>
      </c>
    </row>
    <row r="55" spans="1:53" x14ac:dyDescent="0.2">
      <c r="A55" s="329">
        <v>54</v>
      </c>
      <c r="B55" s="330">
        <v>759465</v>
      </c>
      <c r="C55" s="331">
        <v>1829</v>
      </c>
      <c r="D55" s="329"/>
      <c r="E55" s="332">
        <v>849</v>
      </c>
      <c r="F55" s="330">
        <v>980</v>
      </c>
      <c r="G55" s="331">
        <f t="shared" si="1"/>
        <v>1829</v>
      </c>
      <c r="H55" s="329">
        <f t="shared" si="2"/>
        <v>0</v>
      </c>
      <c r="I55" s="329">
        <v>54</v>
      </c>
      <c r="J55" s="333">
        <v>980</v>
      </c>
      <c r="K55" s="333">
        <f t="shared" si="3"/>
        <v>15</v>
      </c>
      <c r="L55" s="333">
        <v>54</v>
      </c>
      <c r="M55" s="333">
        <v>965</v>
      </c>
      <c r="Q55" s="323">
        <v>52</v>
      </c>
      <c r="R55" s="323">
        <v>52</v>
      </c>
      <c r="S55" s="386">
        <v>7801</v>
      </c>
      <c r="T55" s="386">
        <v>7607</v>
      </c>
      <c r="U55" s="386">
        <v>7322</v>
      </c>
      <c r="V55" s="386">
        <v>7022</v>
      </c>
      <c r="W55" s="386">
        <v>6742</v>
      </c>
      <c r="X55" s="323">
        <v>6438</v>
      </c>
      <c r="Y55" s="323">
        <v>643</v>
      </c>
      <c r="Z55" s="323">
        <v>5947</v>
      </c>
      <c r="AA55" s="323">
        <v>5672</v>
      </c>
      <c r="AB55" s="323">
        <v>5406</v>
      </c>
      <c r="AC55" s="323">
        <v>5132</v>
      </c>
      <c r="AD55" s="323">
        <v>4872</v>
      </c>
      <c r="AE55" s="324">
        <v>4643</v>
      </c>
      <c r="AG55" s="323">
        <v>4351</v>
      </c>
      <c r="AH55" s="323">
        <v>4060</v>
      </c>
      <c r="AI55" s="323">
        <v>3791</v>
      </c>
      <c r="AJ55" s="323">
        <v>3504</v>
      </c>
      <c r="AK55" s="323">
        <v>3219</v>
      </c>
      <c r="AL55" s="323">
        <v>2938</v>
      </c>
      <c r="AM55" s="323">
        <v>2695</v>
      </c>
      <c r="AN55" s="323">
        <v>2454</v>
      </c>
      <c r="AO55" s="323">
        <v>2213</v>
      </c>
      <c r="AP55" s="323">
        <v>1857</v>
      </c>
      <c r="AQ55" s="323">
        <v>1614</v>
      </c>
      <c r="AR55" s="323">
        <v>1395</v>
      </c>
      <c r="AS55" s="323">
        <v>1101</v>
      </c>
      <c r="AT55" s="323">
        <v>844</v>
      </c>
      <c r="AU55" s="323">
        <v>629</v>
      </c>
      <c r="AV55" s="323">
        <v>443</v>
      </c>
      <c r="AW55" s="323">
        <v>209</v>
      </c>
      <c r="AZ55" s="323">
        <v>52</v>
      </c>
      <c r="BA55" s="323">
        <v>643</v>
      </c>
    </row>
    <row r="56" spans="1:53" x14ac:dyDescent="0.2">
      <c r="A56" s="329">
        <v>55</v>
      </c>
      <c r="B56" s="330">
        <v>10887</v>
      </c>
      <c r="C56" s="331">
        <v>770</v>
      </c>
      <c r="D56" s="329"/>
      <c r="E56" s="332">
        <v>245</v>
      </c>
      <c r="F56" s="330">
        <v>525</v>
      </c>
      <c r="G56" s="331">
        <f t="shared" si="1"/>
        <v>770</v>
      </c>
      <c r="H56" s="329">
        <f t="shared" si="2"/>
        <v>0</v>
      </c>
      <c r="I56" s="329">
        <v>55</v>
      </c>
      <c r="J56" s="333">
        <v>525</v>
      </c>
      <c r="K56" s="333">
        <f t="shared" si="3"/>
        <v>24</v>
      </c>
      <c r="L56" s="333">
        <v>55</v>
      </c>
      <c r="M56" s="333">
        <v>501</v>
      </c>
      <c r="Q56" s="323">
        <v>53</v>
      </c>
      <c r="R56" s="323">
        <v>53</v>
      </c>
      <c r="S56" s="323">
        <v>823</v>
      </c>
      <c r="T56" s="323">
        <v>795</v>
      </c>
      <c r="U56" s="323">
        <v>762</v>
      </c>
      <c r="V56" s="323">
        <v>721</v>
      </c>
      <c r="W56" s="323">
        <v>700</v>
      </c>
      <c r="X56" s="323">
        <v>666</v>
      </c>
      <c r="Y56" s="323">
        <v>887</v>
      </c>
      <c r="Z56" s="323">
        <v>625</v>
      </c>
      <c r="AA56" s="323">
        <v>604</v>
      </c>
      <c r="AB56" s="323">
        <v>564</v>
      </c>
      <c r="AC56" s="323">
        <v>531</v>
      </c>
      <c r="AD56" s="323">
        <v>494</v>
      </c>
      <c r="AE56" s="324">
        <v>469</v>
      </c>
      <c r="AG56" s="323">
        <v>435</v>
      </c>
      <c r="AH56" s="323">
        <v>409</v>
      </c>
      <c r="AI56" s="323">
        <v>384</v>
      </c>
      <c r="AJ56" s="323">
        <v>353</v>
      </c>
      <c r="AK56" s="323">
        <v>323</v>
      </c>
      <c r="AL56" s="323">
        <v>287</v>
      </c>
      <c r="AM56" s="323">
        <v>266</v>
      </c>
      <c r="AN56" s="323">
        <v>240</v>
      </c>
      <c r="AO56" s="323">
        <v>220</v>
      </c>
      <c r="AP56" s="323">
        <v>164</v>
      </c>
      <c r="AQ56" s="323">
        <v>139</v>
      </c>
      <c r="AR56" s="323">
        <v>122</v>
      </c>
      <c r="AS56" s="323">
        <v>98</v>
      </c>
      <c r="AT56" s="323">
        <v>67</v>
      </c>
      <c r="AU56" s="323">
        <v>51</v>
      </c>
      <c r="AV56" s="323">
        <v>36</v>
      </c>
      <c r="AW56" s="323">
        <v>16</v>
      </c>
      <c r="AZ56" s="323">
        <v>53</v>
      </c>
      <c r="BA56" s="323">
        <v>887</v>
      </c>
    </row>
    <row r="57" spans="1:53" x14ac:dyDescent="0.2">
      <c r="A57" s="329">
        <v>56</v>
      </c>
      <c r="B57" s="330">
        <v>344711</v>
      </c>
      <c r="C57" s="331">
        <v>18416</v>
      </c>
      <c r="D57" s="329"/>
      <c r="E57" s="332">
        <v>6732</v>
      </c>
      <c r="F57" s="330">
        <v>11684</v>
      </c>
      <c r="G57" s="331">
        <f t="shared" si="1"/>
        <v>18416</v>
      </c>
      <c r="H57" s="329">
        <f t="shared" si="2"/>
        <v>0</v>
      </c>
      <c r="I57" s="329">
        <v>56</v>
      </c>
      <c r="J57" s="333">
        <v>11684</v>
      </c>
      <c r="K57" s="333">
        <f t="shared" si="3"/>
        <v>316</v>
      </c>
      <c r="L57" s="333">
        <v>56</v>
      </c>
      <c r="M57" s="333">
        <v>11368</v>
      </c>
      <c r="Q57" s="323">
        <v>54</v>
      </c>
      <c r="R57" s="323">
        <v>54</v>
      </c>
      <c r="S57" s="323">
        <v>980</v>
      </c>
      <c r="T57" s="323">
        <v>965</v>
      </c>
      <c r="U57" s="323">
        <v>952</v>
      </c>
      <c r="V57" s="323">
        <v>934</v>
      </c>
      <c r="W57" s="323">
        <v>914</v>
      </c>
      <c r="X57" s="323">
        <v>897</v>
      </c>
      <c r="Y57" s="323">
        <v>403</v>
      </c>
      <c r="Z57" s="323">
        <v>870</v>
      </c>
      <c r="AA57" s="323">
        <v>841</v>
      </c>
      <c r="AB57" s="323">
        <v>823</v>
      </c>
      <c r="AC57" s="323">
        <v>800</v>
      </c>
      <c r="AD57" s="323">
        <v>764</v>
      </c>
      <c r="AE57" s="324">
        <v>727</v>
      </c>
      <c r="AG57" s="323">
        <v>678</v>
      </c>
      <c r="AH57" s="323">
        <v>625</v>
      </c>
      <c r="AI57" s="323">
        <v>589</v>
      </c>
      <c r="AJ57" s="323">
        <v>548</v>
      </c>
      <c r="AK57" s="323">
        <v>508</v>
      </c>
      <c r="AL57" s="323">
        <v>468</v>
      </c>
      <c r="AM57" s="323">
        <v>428</v>
      </c>
      <c r="AN57" s="323">
        <v>396</v>
      </c>
      <c r="AO57" s="323">
        <v>363</v>
      </c>
      <c r="AP57" s="323">
        <v>320</v>
      </c>
      <c r="AQ57" s="323">
        <v>284</v>
      </c>
      <c r="AR57" s="323">
        <v>264</v>
      </c>
      <c r="AS57" s="323">
        <v>219</v>
      </c>
      <c r="AT57" s="323">
        <v>181</v>
      </c>
      <c r="AU57" s="323">
        <v>137</v>
      </c>
      <c r="AV57" s="323">
        <v>82</v>
      </c>
      <c r="AW57" s="323">
        <v>45</v>
      </c>
      <c r="AZ57" s="323">
        <v>54</v>
      </c>
      <c r="BA57" s="323">
        <v>403</v>
      </c>
    </row>
    <row r="58" spans="1:53" x14ac:dyDescent="0.2">
      <c r="A58" s="329">
        <v>57</v>
      </c>
      <c r="B58" s="330">
        <v>24406</v>
      </c>
      <c r="C58" s="331">
        <v>1388</v>
      </c>
      <c r="D58" s="329"/>
      <c r="E58" s="332">
        <v>843</v>
      </c>
      <c r="F58" s="330">
        <v>545</v>
      </c>
      <c r="G58" s="331">
        <f t="shared" si="1"/>
        <v>1388</v>
      </c>
      <c r="H58" s="329">
        <f t="shared" si="2"/>
        <v>0</v>
      </c>
      <c r="I58" s="329">
        <v>57</v>
      </c>
      <c r="J58" s="333">
        <v>545</v>
      </c>
      <c r="K58" s="333">
        <f t="shared" si="3"/>
        <v>4</v>
      </c>
      <c r="L58" s="333">
        <v>57</v>
      </c>
      <c r="M58" s="333">
        <v>541</v>
      </c>
      <c r="Q58" s="323">
        <v>55</v>
      </c>
      <c r="R58" s="323">
        <v>55</v>
      </c>
      <c r="S58" s="323">
        <v>525</v>
      </c>
      <c r="T58" s="323">
        <v>501</v>
      </c>
      <c r="U58" s="323">
        <v>484</v>
      </c>
      <c r="V58" s="323">
        <v>467</v>
      </c>
      <c r="W58" s="323">
        <v>448</v>
      </c>
      <c r="X58" s="323">
        <v>421</v>
      </c>
      <c r="Y58" s="323">
        <v>9102</v>
      </c>
      <c r="Z58" s="323">
        <v>397</v>
      </c>
      <c r="AA58" s="323">
        <v>379</v>
      </c>
      <c r="AB58" s="323">
        <v>358</v>
      </c>
      <c r="AC58" s="323">
        <v>324</v>
      </c>
      <c r="AD58" s="323">
        <v>299</v>
      </c>
      <c r="AE58" s="324">
        <v>281</v>
      </c>
      <c r="AG58" s="323">
        <v>264</v>
      </c>
      <c r="AH58" s="323">
        <v>249</v>
      </c>
      <c r="AI58" s="323">
        <v>217</v>
      </c>
      <c r="AJ58" s="323">
        <v>204</v>
      </c>
      <c r="AK58" s="323">
        <v>190</v>
      </c>
      <c r="AL58" s="323">
        <v>173</v>
      </c>
      <c r="AM58" s="323">
        <v>160</v>
      </c>
      <c r="AN58" s="323">
        <v>148</v>
      </c>
      <c r="AO58" s="323">
        <v>129</v>
      </c>
      <c r="AP58" s="323">
        <v>109</v>
      </c>
      <c r="AQ58" s="323">
        <v>91</v>
      </c>
      <c r="AR58" s="323">
        <v>78</v>
      </c>
      <c r="AS58" s="323">
        <v>62</v>
      </c>
      <c r="AT58" s="323">
        <v>49</v>
      </c>
      <c r="AU58" s="323">
        <v>37</v>
      </c>
      <c r="AV58" s="323">
        <v>29</v>
      </c>
      <c r="AW58" s="323">
        <v>13</v>
      </c>
      <c r="AZ58" s="323">
        <v>55</v>
      </c>
      <c r="BA58" s="386">
        <v>9102</v>
      </c>
    </row>
    <row r="59" spans="1:53" x14ac:dyDescent="0.2">
      <c r="A59" s="329">
        <v>58</v>
      </c>
      <c r="B59" s="330">
        <v>9012</v>
      </c>
      <c r="C59" s="331">
        <v>1450</v>
      </c>
      <c r="D59" s="329"/>
      <c r="E59" s="332">
        <v>454</v>
      </c>
      <c r="F59" s="330">
        <v>996</v>
      </c>
      <c r="G59" s="331">
        <f t="shared" si="1"/>
        <v>1450</v>
      </c>
      <c r="H59" s="329">
        <f t="shared" si="2"/>
        <v>0</v>
      </c>
      <c r="I59" s="329">
        <v>58</v>
      </c>
      <c r="J59" s="333">
        <v>996</v>
      </c>
      <c r="K59" s="333">
        <f t="shared" si="3"/>
        <v>15</v>
      </c>
      <c r="L59" s="333">
        <v>58</v>
      </c>
      <c r="M59" s="333">
        <v>981</v>
      </c>
      <c r="Q59" s="323">
        <v>56</v>
      </c>
      <c r="R59" s="323">
        <v>56</v>
      </c>
      <c r="S59" s="386">
        <v>11684</v>
      </c>
      <c r="T59" s="386">
        <v>11368</v>
      </c>
      <c r="U59" s="386">
        <v>10889</v>
      </c>
      <c r="V59" s="386">
        <v>10411</v>
      </c>
      <c r="W59" s="386">
        <v>9992</v>
      </c>
      <c r="X59" s="323">
        <v>9497</v>
      </c>
      <c r="Y59" s="323">
        <v>2</v>
      </c>
      <c r="Z59" s="323">
        <v>8664</v>
      </c>
      <c r="AA59" s="323">
        <v>8251</v>
      </c>
      <c r="AB59" s="323">
        <v>7844</v>
      </c>
      <c r="AC59" s="323">
        <v>7473</v>
      </c>
      <c r="AD59" s="323">
        <v>7094</v>
      </c>
      <c r="AE59" s="324">
        <v>6740</v>
      </c>
      <c r="AG59" s="323">
        <v>6373</v>
      </c>
      <c r="AH59" s="323">
        <v>5977</v>
      </c>
      <c r="AI59" s="323">
        <v>5489</v>
      </c>
      <c r="AJ59" s="323">
        <v>5092</v>
      </c>
      <c r="AK59" s="323">
        <v>4665</v>
      </c>
      <c r="AL59" s="323">
        <v>4266</v>
      </c>
      <c r="AM59" s="323">
        <v>3835</v>
      </c>
      <c r="AN59" s="323">
        <v>3481</v>
      </c>
      <c r="AO59" s="323">
        <v>3117</v>
      </c>
      <c r="AP59" s="323">
        <v>2483</v>
      </c>
      <c r="AQ59" s="323">
        <v>2235</v>
      </c>
      <c r="AR59" s="323">
        <v>1880</v>
      </c>
      <c r="AS59" s="323">
        <v>1554</v>
      </c>
      <c r="AT59" s="323">
        <v>1203</v>
      </c>
      <c r="AU59" s="323">
        <v>852</v>
      </c>
      <c r="AV59" s="323">
        <v>554</v>
      </c>
      <c r="AW59" s="323">
        <v>273</v>
      </c>
      <c r="AZ59" s="323">
        <v>56</v>
      </c>
      <c r="BA59" s="323">
        <v>2</v>
      </c>
    </row>
    <row r="60" spans="1:53" x14ac:dyDescent="0.2">
      <c r="A60" s="329">
        <v>59</v>
      </c>
      <c r="B60" s="330">
        <v>21773</v>
      </c>
      <c r="C60" s="331">
        <v>1632</v>
      </c>
      <c r="D60" s="329"/>
      <c r="E60" s="332">
        <v>1052</v>
      </c>
      <c r="F60" s="330">
        <v>580</v>
      </c>
      <c r="G60" s="331">
        <f t="shared" si="1"/>
        <v>1632</v>
      </c>
      <c r="H60" s="329">
        <f t="shared" si="2"/>
        <v>0</v>
      </c>
      <c r="I60" s="329">
        <v>59</v>
      </c>
      <c r="J60" s="333">
        <v>580</v>
      </c>
      <c r="K60" s="333">
        <f t="shared" si="3"/>
        <v>6</v>
      </c>
      <c r="L60" s="333">
        <v>59</v>
      </c>
      <c r="M60" s="333">
        <v>574</v>
      </c>
      <c r="Q60" s="323">
        <v>57</v>
      </c>
      <c r="R60" s="323">
        <v>57</v>
      </c>
      <c r="S60" s="323">
        <v>545</v>
      </c>
      <c r="T60" s="323">
        <v>541</v>
      </c>
      <c r="U60" s="323">
        <v>535</v>
      </c>
      <c r="V60" s="323">
        <v>524</v>
      </c>
      <c r="W60" s="323">
        <v>508</v>
      </c>
      <c r="X60" s="323">
        <v>491</v>
      </c>
      <c r="Y60" s="323">
        <v>4982</v>
      </c>
      <c r="Z60" s="323">
        <v>470</v>
      </c>
      <c r="AA60" s="323">
        <v>452</v>
      </c>
      <c r="AB60" s="323">
        <v>431</v>
      </c>
      <c r="AC60" s="323">
        <v>415</v>
      </c>
      <c r="AD60" s="323">
        <v>398</v>
      </c>
      <c r="AE60" s="324">
        <v>372</v>
      </c>
      <c r="AG60" s="323">
        <v>356</v>
      </c>
      <c r="AH60" s="323">
        <v>323</v>
      </c>
      <c r="AI60" s="323">
        <v>309</v>
      </c>
      <c r="AJ60" s="323">
        <v>281</v>
      </c>
      <c r="AK60" s="323">
        <v>266</v>
      </c>
      <c r="AL60" s="323">
        <v>252</v>
      </c>
      <c r="AM60" s="323">
        <v>233</v>
      </c>
      <c r="AN60" s="323">
        <v>213</v>
      </c>
      <c r="AO60" s="323">
        <v>192</v>
      </c>
      <c r="AP60" s="323">
        <v>146</v>
      </c>
      <c r="AQ60" s="323">
        <v>138</v>
      </c>
      <c r="AR60" s="323">
        <v>122</v>
      </c>
      <c r="AS60" s="323">
        <v>98</v>
      </c>
      <c r="AT60" s="323">
        <v>81</v>
      </c>
      <c r="AU60" s="323">
        <v>70</v>
      </c>
      <c r="AV60" s="323">
        <v>42</v>
      </c>
      <c r="AW60" s="323">
        <v>14</v>
      </c>
      <c r="AZ60" s="323">
        <v>58</v>
      </c>
      <c r="BA60" s="386">
        <v>4982</v>
      </c>
    </row>
    <row r="61" spans="1:53" x14ac:dyDescent="0.2">
      <c r="A61" s="329">
        <v>60</v>
      </c>
      <c r="B61" s="330">
        <v>58524</v>
      </c>
      <c r="C61" s="331">
        <v>8042</v>
      </c>
      <c r="D61" s="329"/>
      <c r="E61" s="332">
        <v>1456</v>
      </c>
      <c r="F61" s="330">
        <v>6586</v>
      </c>
      <c r="G61" s="331">
        <f t="shared" si="1"/>
        <v>8042</v>
      </c>
      <c r="H61" s="329">
        <f t="shared" si="2"/>
        <v>0</v>
      </c>
      <c r="I61" s="329">
        <v>60</v>
      </c>
      <c r="J61" s="333">
        <v>6586</v>
      </c>
      <c r="K61" s="333">
        <f t="shared" si="3"/>
        <v>241</v>
      </c>
      <c r="L61" s="333">
        <v>60</v>
      </c>
      <c r="M61" s="333">
        <v>6345</v>
      </c>
      <c r="Q61" s="323">
        <v>58</v>
      </c>
      <c r="R61" s="323">
        <v>58</v>
      </c>
      <c r="S61" s="323">
        <v>996</v>
      </c>
      <c r="T61" s="323">
        <v>981</v>
      </c>
      <c r="U61" s="323">
        <v>941</v>
      </c>
      <c r="V61" s="323">
        <v>906</v>
      </c>
      <c r="W61" s="323">
        <v>868</v>
      </c>
      <c r="X61" s="323">
        <v>838</v>
      </c>
      <c r="Y61" s="323">
        <v>33053</v>
      </c>
      <c r="Z61" s="323">
        <v>765</v>
      </c>
      <c r="AA61" s="323">
        <v>725</v>
      </c>
      <c r="AB61" s="323">
        <v>687</v>
      </c>
      <c r="AC61" s="323">
        <v>650</v>
      </c>
      <c r="AD61" s="323">
        <v>616</v>
      </c>
      <c r="AE61" s="324">
        <v>582</v>
      </c>
      <c r="AG61" s="323">
        <v>542</v>
      </c>
      <c r="AH61" s="323">
        <v>498</v>
      </c>
      <c r="AI61" s="323">
        <v>467</v>
      </c>
      <c r="AJ61" s="323">
        <v>439</v>
      </c>
      <c r="AK61" s="323">
        <v>395</v>
      </c>
      <c r="AL61" s="323">
        <v>380</v>
      </c>
      <c r="AM61" s="323">
        <v>328</v>
      </c>
      <c r="AN61" s="323">
        <v>273</v>
      </c>
      <c r="AO61" s="323">
        <v>236</v>
      </c>
      <c r="AP61" s="323">
        <v>193</v>
      </c>
      <c r="AQ61" s="323">
        <v>148</v>
      </c>
      <c r="AR61" s="323">
        <v>121</v>
      </c>
      <c r="AS61" s="323">
        <v>96</v>
      </c>
      <c r="AT61" s="323">
        <v>71</v>
      </c>
      <c r="AU61" s="323">
        <v>56</v>
      </c>
      <c r="AV61" s="323">
        <v>39</v>
      </c>
      <c r="AW61" s="323">
        <v>19</v>
      </c>
      <c r="AZ61" s="323">
        <v>60</v>
      </c>
      <c r="BA61" s="386">
        <v>33053</v>
      </c>
    </row>
    <row r="62" spans="1:53" x14ac:dyDescent="0.2">
      <c r="A62" s="329">
        <v>61</v>
      </c>
      <c r="B62" s="330">
        <v>255528</v>
      </c>
      <c r="C62" s="331">
        <v>54747</v>
      </c>
      <c r="D62" s="329"/>
      <c r="E62" s="332">
        <v>9968</v>
      </c>
      <c r="F62" s="330">
        <v>44779</v>
      </c>
      <c r="G62" s="331">
        <f t="shared" si="1"/>
        <v>54747</v>
      </c>
      <c r="H62" s="329">
        <f t="shared" si="2"/>
        <v>0</v>
      </c>
      <c r="I62" s="329">
        <v>61</v>
      </c>
      <c r="J62" s="333">
        <v>44779</v>
      </c>
      <c r="K62" s="333">
        <f t="shared" si="3"/>
        <v>1803</v>
      </c>
      <c r="L62" s="333">
        <v>61</v>
      </c>
      <c r="M62" s="333">
        <v>42976</v>
      </c>
      <c r="Q62" s="323">
        <v>59</v>
      </c>
      <c r="R62" s="323">
        <v>59</v>
      </c>
      <c r="S62" s="323">
        <v>580</v>
      </c>
      <c r="T62" s="323">
        <v>574</v>
      </c>
      <c r="U62" s="323">
        <v>564</v>
      </c>
      <c r="V62" s="323">
        <v>544</v>
      </c>
      <c r="W62" s="323">
        <v>530</v>
      </c>
      <c r="X62" s="323">
        <v>506</v>
      </c>
      <c r="Y62" s="323">
        <v>2353</v>
      </c>
      <c r="Z62" s="323">
        <v>479</v>
      </c>
      <c r="AA62" s="323">
        <v>459</v>
      </c>
      <c r="AB62" s="323">
        <v>437</v>
      </c>
      <c r="AC62" s="323">
        <v>423</v>
      </c>
      <c r="AD62" s="323">
        <v>405</v>
      </c>
      <c r="AE62" s="324">
        <v>382</v>
      </c>
      <c r="AG62" s="323">
        <v>357</v>
      </c>
      <c r="AH62" s="323">
        <v>331</v>
      </c>
      <c r="AI62" s="323">
        <v>313</v>
      </c>
      <c r="AJ62" s="323">
        <v>287</v>
      </c>
      <c r="AK62" s="323">
        <v>269</v>
      </c>
      <c r="AL62" s="323">
        <v>250</v>
      </c>
      <c r="AM62" s="323">
        <v>237</v>
      </c>
      <c r="AN62" s="323">
        <v>218</v>
      </c>
      <c r="AO62" s="323">
        <v>197</v>
      </c>
      <c r="AP62" s="323">
        <v>161</v>
      </c>
      <c r="AQ62" s="323">
        <v>134</v>
      </c>
      <c r="AR62" s="323">
        <v>121</v>
      </c>
      <c r="AS62" s="323">
        <v>97</v>
      </c>
      <c r="AT62" s="323">
        <v>79</v>
      </c>
      <c r="AU62" s="323">
        <v>67</v>
      </c>
      <c r="AV62" s="323">
        <v>40</v>
      </c>
      <c r="AW62" s="323">
        <v>15</v>
      </c>
      <c r="AZ62" s="323">
        <v>61</v>
      </c>
      <c r="BA62" s="386">
        <v>2353</v>
      </c>
    </row>
    <row r="63" spans="1:53" x14ac:dyDescent="0.2">
      <c r="A63" s="329">
        <v>62</v>
      </c>
      <c r="B63" s="330">
        <v>35394</v>
      </c>
      <c r="C63" s="331">
        <v>4594</v>
      </c>
      <c r="D63" s="329"/>
      <c r="E63" s="332">
        <v>1567</v>
      </c>
      <c r="F63" s="330">
        <v>3027</v>
      </c>
      <c r="G63" s="331">
        <f t="shared" si="1"/>
        <v>4594</v>
      </c>
      <c r="H63" s="329">
        <f t="shared" si="2"/>
        <v>0</v>
      </c>
      <c r="I63" s="329">
        <v>62</v>
      </c>
      <c r="J63" s="333">
        <v>3027</v>
      </c>
      <c r="K63" s="333">
        <f t="shared" si="3"/>
        <v>78</v>
      </c>
      <c r="L63" s="333">
        <v>62</v>
      </c>
      <c r="M63" s="333">
        <v>2949</v>
      </c>
      <c r="Q63" s="323">
        <v>60</v>
      </c>
      <c r="R63" s="323">
        <v>60</v>
      </c>
      <c r="S63" s="386">
        <v>6586</v>
      </c>
      <c r="T63" s="386">
        <v>6345</v>
      </c>
      <c r="U63" s="386">
        <v>6080</v>
      </c>
      <c r="V63" s="386">
        <v>5809</v>
      </c>
      <c r="W63" s="386">
        <v>5544</v>
      </c>
      <c r="X63" s="323">
        <v>5275</v>
      </c>
      <c r="Y63" s="323">
        <v>440</v>
      </c>
      <c r="Z63" s="323">
        <v>4775</v>
      </c>
      <c r="AA63" s="323">
        <v>4485</v>
      </c>
      <c r="AB63" s="323">
        <v>4252</v>
      </c>
      <c r="AC63" s="323">
        <v>4001</v>
      </c>
      <c r="AD63" s="323">
        <v>3761</v>
      </c>
      <c r="AE63" s="324">
        <v>3525</v>
      </c>
      <c r="AG63" s="323">
        <v>3346</v>
      </c>
      <c r="AH63" s="323">
        <v>3064</v>
      </c>
      <c r="AI63" s="323">
        <v>2817</v>
      </c>
      <c r="AJ63" s="323">
        <v>2596</v>
      </c>
      <c r="AK63" s="323">
        <v>2378</v>
      </c>
      <c r="AL63" s="323">
        <v>2125</v>
      </c>
      <c r="AM63" s="323">
        <v>1920</v>
      </c>
      <c r="AN63" s="323">
        <v>1715</v>
      </c>
      <c r="AO63" s="323">
        <v>1485</v>
      </c>
      <c r="AP63" s="323">
        <v>1163</v>
      </c>
      <c r="AQ63" s="323">
        <v>878</v>
      </c>
      <c r="AR63" s="323">
        <v>716</v>
      </c>
      <c r="AS63" s="323">
        <v>520</v>
      </c>
      <c r="AT63" s="323">
        <v>350</v>
      </c>
      <c r="AU63" s="323">
        <v>240</v>
      </c>
      <c r="AV63" s="323">
        <v>160</v>
      </c>
      <c r="AW63" s="323">
        <v>78</v>
      </c>
      <c r="AZ63" s="323">
        <v>62</v>
      </c>
      <c r="BA63" s="323">
        <v>440</v>
      </c>
    </row>
    <row r="64" spans="1:53" x14ac:dyDescent="0.2">
      <c r="A64" s="329">
        <v>63</v>
      </c>
      <c r="B64" s="330">
        <v>2303</v>
      </c>
      <c r="C64" s="331">
        <v>767</v>
      </c>
      <c r="D64" s="329"/>
      <c r="E64" s="332">
        <v>192</v>
      </c>
      <c r="F64" s="330">
        <v>575</v>
      </c>
      <c r="G64" s="331">
        <f t="shared" si="1"/>
        <v>767</v>
      </c>
      <c r="H64" s="329">
        <f t="shared" si="2"/>
        <v>0</v>
      </c>
      <c r="I64" s="329">
        <v>63</v>
      </c>
      <c r="J64" s="333">
        <v>575</v>
      </c>
      <c r="K64" s="333">
        <f t="shared" si="3"/>
        <v>18</v>
      </c>
      <c r="L64" s="333">
        <v>63</v>
      </c>
      <c r="M64" s="333">
        <v>557</v>
      </c>
      <c r="Q64" s="323">
        <v>61</v>
      </c>
      <c r="R64" s="323">
        <v>61</v>
      </c>
      <c r="S64" s="386">
        <v>44779</v>
      </c>
      <c r="T64" s="386">
        <v>42976</v>
      </c>
      <c r="U64" s="386">
        <v>40793</v>
      </c>
      <c r="V64" s="386">
        <v>38549</v>
      </c>
      <c r="W64" s="386">
        <v>36888</v>
      </c>
      <c r="X64" s="323">
        <v>34921</v>
      </c>
      <c r="Y64" s="323">
        <v>1287</v>
      </c>
      <c r="Z64" s="323">
        <v>31063</v>
      </c>
      <c r="AA64" s="323">
        <v>29472</v>
      </c>
      <c r="AB64" s="323">
        <v>27784</v>
      </c>
      <c r="AC64" s="323">
        <v>26039</v>
      </c>
      <c r="AD64" s="323">
        <v>24372</v>
      </c>
      <c r="AE64" s="324">
        <v>23041</v>
      </c>
      <c r="AG64" s="323">
        <v>21387</v>
      </c>
      <c r="AH64" s="323">
        <v>19440</v>
      </c>
      <c r="AI64" s="323">
        <v>17701</v>
      </c>
      <c r="AJ64" s="323">
        <v>16367</v>
      </c>
      <c r="AK64" s="323">
        <v>14885</v>
      </c>
      <c r="AL64" s="323">
        <v>13392</v>
      </c>
      <c r="AM64" s="323">
        <v>11943</v>
      </c>
      <c r="AN64" s="323">
        <v>10922</v>
      </c>
      <c r="AO64" s="323">
        <v>9749</v>
      </c>
      <c r="AP64" s="323">
        <v>7877</v>
      </c>
      <c r="AQ64" s="323">
        <v>6420</v>
      </c>
      <c r="AR64" s="323">
        <v>5617</v>
      </c>
      <c r="AS64" s="323">
        <v>4664</v>
      </c>
      <c r="AT64" s="323">
        <v>3689</v>
      </c>
      <c r="AU64" s="323">
        <v>2600</v>
      </c>
      <c r="AV64" s="323">
        <v>1761</v>
      </c>
      <c r="AW64" s="323">
        <v>869</v>
      </c>
      <c r="AZ64" s="323">
        <v>63</v>
      </c>
      <c r="BA64" s="386">
        <v>1287</v>
      </c>
    </row>
    <row r="65" spans="1:53" x14ac:dyDescent="0.2">
      <c r="A65" s="329">
        <v>64</v>
      </c>
      <c r="B65" s="330">
        <v>297181</v>
      </c>
      <c r="C65" s="331">
        <v>1983</v>
      </c>
      <c r="D65" s="329"/>
      <c r="E65" s="332">
        <v>310</v>
      </c>
      <c r="F65" s="330">
        <v>1673</v>
      </c>
      <c r="G65" s="331">
        <f t="shared" si="1"/>
        <v>1983</v>
      </c>
      <c r="H65" s="329">
        <f t="shared" si="2"/>
        <v>0</v>
      </c>
      <c r="I65" s="329">
        <v>64</v>
      </c>
      <c r="J65" s="333">
        <v>1673</v>
      </c>
      <c r="K65" s="333">
        <f t="shared" si="3"/>
        <v>59</v>
      </c>
      <c r="L65" s="333">
        <v>64</v>
      </c>
      <c r="M65" s="333">
        <v>1614</v>
      </c>
      <c r="Q65" s="323">
        <v>62</v>
      </c>
      <c r="R65" s="323">
        <v>62</v>
      </c>
      <c r="S65" s="386">
        <v>3027</v>
      </c>
      <c r="T65" s="386">
        <v>2949</v>
      </c>
      <c r="U65" s="386">
        <v>2822</v>
      </c>
      <c r="V65" s="386">
        <v>2692</v>
      </c>
      <c r="W65" s="386">
        <v>2589</v>
      </c>
      <c r="X65" s="323">
        <v>2461</v>
      </c>
      <c r="Y65" s="323">
        <v>3229</v>
      </c>
      <c r="Z65" s="323">
        <v>2250</v>
      </c>
      <c r="AA65" s="323">
        <v>2136</v>
      </c>
      <c r="AB65" s="323">
        <v>2027</v>
      </c>
      <c r="AC65" s="323">
        <v>1911</v>
      </c>
      <c r="AD65" s="323">
        <v>1803</v>
      </c>
      <c r="AE65" s="324">
        <v>1679</v>
      </c>
      <c r="AG65" s="323">
        <v>1575</v>
      </c>
      <c r="AH65" s="323">
        <v>1463</v>
      </c>
      <c r="AI65" s="323">
        <v>1362</v>
      </c>
      <c r="AJ65" s="323">
        <v>1264</v>
      </c>
      <c r="AK65" s="323">
        <v>1163</v>
      </c>
      <c r="AL65" s="323">
        <v>1064</v>
      </c>
      <c r="AM65" s="323">
        <v>966</v>
      </c>
      <c r="AN65" s="323">
        <v>892</v>
      </c>
      <c r="AO65" s="323">
        <v>823</v>
      </c>
      <c r="AP65" s="323">
        <v>671</v>
      </c>
      <c r="AQ65" s="323">
        <v>560</v>
      </c>
      <c r="AR65" s="323">
        <v>481</v>
      </c>
      <c r="AS65" s="323">
        <v>393</v>
      </c>
      <c r="AT65" s="323">
        <v>302</v>
      </c>
      <c r="AU65" s="323">
        <v>228</v>
      </c>
      <c r="AV65" s="323">
        <v>143</v>
      </c>
      <c r="AW65" s="323">
        <v>64</v>
      </c>
      <c r="AZ65" s="323">
        <v>64</v>
      </c>
      <c r="BA65" s="386">
        <v>3229</v>
      </c>
    </row>
    <row r="66" spans="1:53" x14ac:dyDescent="0.2">
      <c r="A66" s="329">
        <v>65</v>
      </c>
      <c r="B66" s="330">
        <v>904530</v>
      </c>
      <c r="C66" s="331">
        <v>5048</v>
      </c>
      <c r="D66" s="329"/>
      <c r="E66" s="332">
        <v>874</v>
      </c>
      <c r="F66" s="330">
        <v>4174</v>
      </c>
      <c r="G66" s="331">
        <f t="shared" si="1"/>
        <v>5048</v>
      </c>
      <c r="H66" s="329">
        <f t="shared" si="2"/>
        <v>0</v>
      </c>
      <c r="I66" s="329">
        <v>65</v>
      </c>
      <c r="J66" s="333">
        <v>4174</v>
      </c>
      <c r="K66" s="333">
        <f t="shared" ref="K66:K81" si="4">J66-M66</f>
        <v>161</v>
      </c>
      <c r="L66" s="333">
        <v>65</v>
      </c>
      <c r="M66" s="333">
        <v>4013</v>
      </c>
      <c r="Q66" s="323">
        <v>63</v>
      </c>
      <c r="R66" s="323">
        <v>63</v>
      </c>
      <c r="S66" s="323">
        <v>575</v>
      </c>
      <c r="T66" s="323">
        <v>557</v>
      </c>
      <c r="U66" s="323">
        <v>538</v>
      </c>
      <c r="V66" s="323">
        <v>522</v>
      </c>
      <c r="W66" s="323">
        <v>489</v>
      </c>
      <c r="X66" s="323">
        <v>467</v>
      </c>
      <c r="Y66" s="323">
        <v>72738</v>
      </c>
      <c r="Z66" s="323">
        <v>412</v>
      </c>
      <c r="AA66" s="323">
        <v>384</v>
      </c>
      <c r="AB66" s="323">
        <v>362</v>
      </c>
      <c r="AC66" s="323">
        <v>342</v>
      </c>
      <c r="AD66" s="323">
        <v>326</v>
      </c>
      <c r="AE66" s="324">
        <v>310</v>
      </c>
      <c r="AG66" s="323">
        <v>287</v>
      </c>
      <c r="AH66" s="323">
        <v>257</v>
      </c>
      <c r="AI66" s="323">
        <v>239</v>
      </c>
      <c r="AJ66" s="323">
        <v>224</v>
      </c>
      <c r="AK66" s="323">
        <v>202</v>
      </c>
      <c r="AL66" s="323">
        <v>176</v>
      </c>
      <c r="AM66" s="323">
        <v>160</v>
      </c>
      <c r="AN66" s="323">
        <v>150</v>
      </c>
      <c r="AO66" s="323">
        <v>137</v>
      </c>
      <c r="AP66" s="323">
        <v>109</v>
      </c>
      <c r="AQ66" s="323">
        <v>92</v>
      </c>
      <c r="AR66" s="323">
        <v>76</v>
      </c>
      <c r="AS66" s="323">
        <v>67</v>
      </c>
      <c r="AT66" s="323">
        <v>57</v>
      </c>
      <c r="AU66" s="323">
        <v>40</v>
      </c>
      <c r="AV66" s="323">
        <v>28</v>
      </c>
      <c r="AW66" s="323">
        <v>13</v>
      </c>
      <c r="AZ66" s="323">
        <v>65</v>
      </c>
      <c r="BA66" s="386">
        <v>72738</v>
      </c>
    </row>
    <row r="67" spans="1:53" x14ac:dyDescent="0.2">
      <c r="A67" s="329">
        <v>66</v>
      </c>
      <c r="B67" s="330">
        <v>1318425</v>
      </c>
      <c r="C67" s="331">
        <v>102329</v>
      </c>
      <c r="D67" s="329"/>
      <c r="E67" s="332">
        <v>12409</v>
      </c>
      <c r="F67" s="330">
        <v>89920</v>
      </c>
      <c r="G67" s="331">
        <f t="shared" ref="G67:G81" si="5">F67+E67</f>
        <v>102329</v>
      </c>
      <c r="H67" s="329">
        <f t="shared" ref="H67:H81" si="6">I67-A67</f>
        <v>0</v>
      </c>
      <c r="I67" s="329">
        <v>66</v>
      </c>
      <c r="J67" s="333">
        <v>89920</v>
      </c>
      <c r="K67" s="333">
        <f t="shared" si="4"/>
        <v>2498</v>
      </c>
      <c r="L67" s="333">
        <v>66</v>
      </c>
      <c r="M67" s="333">
        <v>87422</v>
      </c>
      <c r="Q67" s="323">
        <v>64</v>
      </c>
      <c r="R67" s="323">
        <v>64</v>
      </c>
      <c r="S67" s="386">
        <v>1673</v>
      </c>
      <c r="T67" s="386">
        <v>1614</v>
      </c>
      <c r="U67" s="386">
        <v>1538</v>
      </c>
      <c r="V67" s="386">
        <v>1475</v>
      </c>
      <c r="W67" s="386">
        <v>1417</v>
      </c>
      <c r="X67" s="323">
        <v>1347</v>
      </c>
      <c r="Y67" s="323">
        <v>885</v>
      </c>
      <c r="Z67" s="323">
        <v>1242</v>
      </c>
      <c r="AA67" s="323">
        <v>1174</v>
      </c>
      <c r="AB67" s="323">
        <v>1122</v>
      </c>
      <c r="AC67" s="323">
        <v>1064</v>
      </c>
      <c r="AD67" s="323">
        <v>1002</v>
      </c>
      <c r="AE67" s="324">
        <v>940</v>
      </c>
      <c r="AG67" s="323">
        <v>876</v>
      </c>
      <c r="AH67" s="323">
        <v>812</v>
      </c>
      <c r="AI67" s="323">
        <v>740</v>
      </c>
      <c r="AJ67" s="323">
        <v>690</v>
      </c>
      <c r="AK67" s="323">
        <v>653</v>
      </c>
      <c r="AL67" s="323">
        <v>604</v>
      </c>
      <c r="AM67" s="323">
        <v>556</v>
      </c>
      <c r="AN67" s="323">
        <v>526</v>
      </c>
      <c r="AO67" s="323">
        <v>477</v>
      </c>
      <c r="AP67" s="323">
        <v>416</v>
      </c>
      <c r="AQ67" s="323">
        <v>352</v>
      </c>
      <c r="AR67" s="323">
        <v>313</v>
      </c>
      <c r="AS67" s="323">
        <v>280</v>
      </c>
      <c r="AT67" s="323">
        <v>220</v>
      </c>
      <c r="AU67" s="323">
        <v>157</v>
      </c>
      <c r="AV67" s="323">
        <v>115</v>
      </c>
      <c r="AW67" s="323">
        <v>53</v>
      </c>
      <c r="AZ67" s="323">
        <v>66</v>
      </c>
      <c r="BA67" s="323">
        <v>885</v>
      </c>
    </row>
    <row r="68" spans="1:53" x14ac:dyDescent="0.2">
      <c r="A68" s="329">
        <v>67</v>
      </c>
      <c r="B68" s="330">
        <v>2042</v>
      </c>
      <c r="C68" s="331">
        <v>1622</v>
      </c>
      <c r="D68" s="329"/>
      <c r="E68" s="332">
        <v>527</v>
      </c>
      <c r="F68" s="330">
        <v>1095</v>
      </c>
      <c r="G68" s="331">
        <f t="shared" si="5"/>
        <v>1622</v>
      </c>
      <c r="H68" s="329">
        <f t="shared" si="6"/>
        <v>0</v>
      </c>
      <c r="I68" s="329">
        <v>67</v>
      </c>
      <c r="J68" s="333">
        <v>1095</v>
      </c>
      <c r="K68" s="333">
        <f t="shared" si="4"/>
        <v>35</v>
      </c>
      <c r="L68" s="333">
        <v>67</v>
      </c>
      <c r="M68" s="333">
        <v>1060</v>
      </c>
      <c r="Q68" s="323">
        <v>65</v>
      </c>
      <c r="R68" s="323">
        <v>65</v>
      </c>
      <c r="S68" s="386">
        <v>4174</v>
      </c>
      <c r="T68" s="386">
        <v>4013</v>
      </c>
      <c r="U68" s="386">
        <v>3832</v>
      </c>
      <c r="V68" s="386">
        <v>3718</v>
      </c>
      <c r="W68" s="386">
        <v>3593</v>
      </c>
      <c r="X68" s="323">
        <v>3399</v>
      </c>
      <c r="Y68" s="323">
        <v>599</v>
      </c>
      <c r="Z68" s="323">
        <v>3103</v>
      </c>
      <c r="AA68" s="323">
        <v>2991</v>
      </c>
      <c r="AB68" s="323">
        <v>2793</v>
      </c>
      <c r="AC68" s="323">
        <v>2617</v>
      </c>
      <c r="AD68" s="323">
        <v>2517</v>
      </c>
      <c r="AE68" s="324">
        <v>2380</v>
      </c>
      <c r="AG68" s="323">
        <v>2185</v>
      </c>
      <c r="AH68" s="323">
        <v>1970</v>
      </c>
      <c r="AI68" s="323">
        <v>1818</v>
      </c>
      <c r="AJ68" s="323">
        <v>1696</v>
      </c>
      <c r="AK68" s="323">
        <v>1512</v>
      </c>
      <c r="AL68" s="323">
        <v>1351</v>
      </c>
      <c r="AM68" s="323">
        <v>1242</v>
      </c>
      <c r="AN68" s="323">
        <v>1126</v>
      </c>
      <c r="AO68" s="323">
        <v>989</v>
      </c>
      <c r="AP68" s="323">
        <v>789</v>
      </c>
      <c r="AQ68" s="323">
        <v>704</v>
      </c>
      <c r="AR68" s="323">
        <v>611</v>
      </c>
      <c r="AS68" s="323">
        <v>496</v>
      </c>
      <c r="AT68" s="323">
        <v>379</v>
      </c>
      <c r="AU68" s="323">
        <v>292</v>
      </c>
      <c r="AV68" s="323">
        <v>212</v>
      </c>
      <c r="AW68" s="323">
        <v>105</v>
      </c>
      <c r="AZ68" s="323">
        <v>67</v>
      </c>
      <c r="BA68" s="323">
        <v>599</v>
      </c>
    </row>
    <row r="69" spans="1:53" x14ac:dyDescent="0.2">
      <c r="A69" s="329">
        <v>68</v>
      </c>
      <c r="B69" s="330">
        <v>3183</v>
      </c>
      <c r="C69" s="331">
        <v>994</v>
      </c>
      <c r="D69" s="329"/>
      <c r="E69" s="332">
        <v>263</v>
      </c>
      <c r="F69" s="330">
        <v>731</v>
      </c>
      <c r="G69" s="331">
        <f t="shared" si="5"/>
        <v>994</v>
      </c>
      <c r="H69" s="329">
        <f t="shared" si="6"/>
        <v>0</v>
      </c>
      <c r="I69" s="329">
        <v>68</v>
      </c>
      <c r="J69" s="333">
        <v>731</v>
      </c>
      <c r="K69" s="333">
        <f t="shared" si="4"/>
        <v>14</v>
      </c>
      <c r="L69" s="333">
        <v>68</v>
      </c>
      <c r="M69" s="333">
        <v>717</v>
      </c>
      <c r="Q69" s="323">
        <v>66</v>
      </c>
      <c r="R69" s="323">
        <v>66</v>
      </c>
      <c r="S69" s="386">
        <v>89920</v>
      </c>
      <c r="T69" s="386">
        <v>87422</v>
      </c>
      <c r="U69" s="386">
        <v>84599</v>
      </c>
      <c r="V69" s="386">
        <v>81684</v>
      </c>
      <c r="W69" s="386">
        <v>78647</v>
      </c>
      <c r="X69" s="323">
        <v>75728</v>
      </c>
      <c r="Y69" s="323">
        <v>401</v>
      </c>
      <c r="Z69" s="323">
        <v>69723</v>
      </c>
      <c r="AA69" s="323">
        <v>66615</v>
      </c>
      <c r="AB69" s="323">
        <v>63734</v>
      </c>
      <c r="AC69" s="323">
        <v>60608</v>
      </c>
      <c r="AD69" s="323">
        <v>57467</v>
      </c>
      <c r="AE69" s="324">
        <v>54255</v>
      </c>
      <c r="AG69" s="323">
        <v>51174</v>
      </c>
      <c r="AH69" s="323">
        <v>47655</v>
      </c>
      <c r="AI69" s="323">
        <v>43801</v>
      </c>
      <c r="AJ69" s="323">
        <v>40184</v>
      </c>
      <c r="AK69" s="323">
        <v>36943</v>
      </c>
      <c r="AL69" s="323">
        <v>33326</v>
      </c>
      <c r="AM69" s="323">
        <v>29954</v>
      </c>
      <c r="AN69" s="323">
        <v>26614</v>
      </c>
      <c r="AO69" s="323">
        <v>23668</v>
      </c>
      <c r="AP69" s="323">
        <v>18681</v>
      </c>
      <c r="AQ69" s="323">
        <v>15747</v>
      </c>
      <c r="AR69" s="323">
        <v>13560</v>
      </c>
      <c r="AS69" s="323">
        <v>11373</v>
      </c>
      <c r="AT69" s="323">
        <v>9080</v>
      </c>
      <c r="AU69" s="323">
        <v>6597</v>
      </c>
      <c r="AV69" s="323">
        <v>4613</v>
      </c>
      <c r="AW69" s="323">
        <v>2326</v>
      </c>
      <c r="AZ69" s="323">
        <v>68</v>
      </c>
      <c r="BA69" s="323">
        <v>401</v>
      </c>
    </row>
    <row r="70" spans="1:53" x14ac:dyDescent="0.2">
      <c r="A70" s="329">
        <v>69</v>
      </c>
      <c r="B70" s="330">
        <v>3495</v>
      </c>
      <c r="C70" s="330">
        <v>746</v>
      </c>
      <c r="D70" s="330"/>
      <c r="E70" s="332">
        <v>243</v>
      </c>
      <c r="F70" s="330">
        <v>503</v>
      </c>
      <c r="G70" s="330">
        <f t="shared" si="5"/>
        <v>746</v>
      </c>
      <c r="H70" s="329">
        <f t="shared" si="6"/>
        <v>0</v>
      </c>
      <c r="I70" s="330">
        <v>69</v>
      </c>
      <c r="J70" s="333">
        <v>503</v>
      </c>
      <c r="K70" s="333">
        <f t="shared" si="4"/>
        <v>14</v>
      </c>
      <c r="L70" s="333">
        <v>69</v>
      </c>
      <c r="M70" s="333">
        <v>489</v>
      </c>
      <c r="Q70" s="323">
        <v>67</v>
      </c>
      <c r="R70" s="323">
        <v>67</v>
      </c>
      <c r="S70" s="386">
        <v>1095</v>
      </c>
      <c r="T70" s="386">
        <v>1060</v>
      </c>
      <c r="U70" s="386">
        <v>1024</v>
      </c>
      <c r="V70" s="323">
        <v>991</v>
      </c>
      <c r="W70" s="323">
        <v>952</v>
      </c>
      <c r="X70" s="323">
        <v>915</v>
      </c>
      <c r="Y70" s="323">
        <v>2560</v>
      </c>
      <c r="Z70" s="323">
        <v>866</v>
      </c>
      <c r="AA70" s="323">
        <v>822</v>
      </c>
      <c r="AB70" s="323">
        <v>783</v>
      </c>
      <c r="AC70" s="323">
        <v>762</v>
      </c>
      <c r="AD70" s="323">
        <v>733</v>
      </c>
      <c r="AE70" s="324">
        <v>684</v>
      </c>
      <c r="AG70" s="323">
        <v>638</v>
      </c>
      <c r="AH70" s="323">
        <v>601</v>
      </c>
      <c r="AI70" s="323">
        <v>559</v>
      </c>
      <c r="AJ70" s="323">
        <v>525</v>
      </c>
      <c r="AK70" s="323">
        <v>478</v>
      </c>
      <c r="AL70" s="323">
        <v>445</v>
      </c>
      <c r="AM70" s="323">
        <v>412</v>
      </c>
      <c r="AN70" s="323">
        <v>382</v>
      </c>
      <c r="AO70" s="323">
        <v>342</v>
      </c>
      <c r="AP70" s="323">
        <v>273</v>
      </c>
      <c r="AQ70" s="323">
        <v>246</v>
      </c>
      <c r="AR70" s="323">
        <v>208</v>
      </c>
      <c r="AS70" s="323">
        <v>168</v>
      </c>
      <c r="AT70" s="323">
        <v>127</v>
      </c>
      <c r="AU70" s="323">
        <v>97</v>
      </c>
      <c r="AV70" s="323">
        <v>65</v>
      </c>
      <c r="AW70" s="323">
        <v>25</v>
      </c>
      <c r="AZ70" s="323">
        <v>69</v>
      </c>
      <c r="BA70" s="386">
        <v>2560</v>
      </c>
    </row>
    <row r="71" spans="1:53" x14ac:dyDescent="0.2">
      <c r="A71" s="329">
        <v>70</v>
      </c>
      <c r="B71" s="330">
        <v>45566</v>
      </c>
      <c r="C71" s="330">
        <v>3420</v>
      </c>
      <c r="D71" s="330"/>
      <c r="E71" s="332"/>
      <c r="F71" s="330">
        <v>3420</v>
      </c>
      <c r="G71" s="330">
        <f>F71+E71</f>
        <v>3420</v>
      </c>
      <c r="H71" s="329">
        <f t="shared" si="6"/>
        <v>0</v>
      </c>
      <c r="I71" s="330">
        <v>70</v>
      </c>
      <c r="J71" s="333">
        <v>3420</v>
      </c>
      <c r="K71" s="333">
        <f t="shared" si="4"/>
        <v>147</v>
      </c>
      <c r="L71" s="333">
        <v>70</v>
      </c>
      <c r="M71" s="333">
        <v>3273</v>
      </c>
      <c r="Q71" s="323">
        <v>68</v>
      </c>
      <c r="R71" s="323">
        <v>68</v>
      </c>
      <c r="S71" s="323">
        <v>731</v>
      </c>
      <c r="T71" s="323">
        <v>717</v>
      </c>
      <c r="U71" s="323">
        <v>698</v>
      </c>
      <c r="V71" s="323">
        <v>675</v>
      </c>
      <c r="W71" s="323">
        <v>654</v>
      </c>
      <c r="X71" s="323">
        <v>632</v>
      </c>
      <c r="Y71" s="323">
        <v>617</v>
      </c>
      <c r="Z71" s="323">
        <v>614</v>
      </c>
      <c r="AA71" s="323">
        <v>580</v>
      </c>
      <c r="AB71" s="323">
        <v>547</v>
      </c>
      <c r="AC71" s="323">
        <v>514</v>
      </c>
      <c r="AD71" s="323">
        <v>482</v>
      </c>
      <c r="AE71" s="324">
        <v>448</v>
      </c>
      <c r="AG71" s="323">
        <v>425</v>
      </c>
      <c r="AH71" s="323">
        <v>400</v>
      </c>
      <c r="AI71" s="323">
        <v>377</v>
      </c>
      <c r="AJ71" s="323">
        <v>355</v>
      </c>
      <c r="AK71" s="323">
        <v>333</v>
      </c>
      <c r="AL71" s="323">
        <v>304</v>
      </c>
      <c r="AM71" s="323">
        <v>277</v>
      </c>
      <c r="AN71" s="323">
        <v>257</v>
      </c>
      <c r="AO71" s="323">
        <v>233</v>
      </c>
      <c r="AP71" s="323">
        <v>195</v>
      </c>
      <c r="AQ71" s="323">
        <v>169</v>
      </c>
      <c r="AR71" s="323">
        <v>150</v>
      </c>
      <c r="AS71" s="323">
        <v>122</v>
      </c>
      <c r="AT71" s="323">
        <v>98</v>
      </c>
      <c r="AU71" s="323">
        <v>64</v>
      </c>
      <c r="AV71" s="323">
        <v>40</v>
      </c>
      <c r="AW71" s="323">
        <v>26</v>
      </c>
      <c r="AZ71" s="323">
        <v>70</v>
      </c>
      <c r="BA71" s="323">
        <v>617</v>
      </c>
    </row>
    <row r="72" spans="1:53" x14ac:dyDescent="0.2">
      <c r="A72" s="329">
        <v>71</v>
      </c>
      <c r="B72" s="330">
        <v>6954</v>
      </c>
      <c r="C72" s="330">
        <v>825</v>
      </c>
      <c r="D72" s="330"/>
      <c r="E72" s="332"/>
      <c r="F72" s="330">
        <v>825</v>
      </c>
      <c r="G72" s="330">
        <f t="shared" si="5"/>
        <v>825</v>
      </c>
      <c r="H72" s="329">
        <f t="shared" si="6"/>
        <v>0</v>
      </c>
      <c r="I72" s="330">
        <v>71</v>
      </c>
      <c r="J72" s="333">
        <v>825</v>
      </c>
      <c r="K72" s="333">
        <f t="shared" si="4"/>
        <v>30</v>
      </c>
      <c r="L72" s="333">
        <v>71</v>
      </c>
      <c r="M72" s="333">
        <v>795</v>
      </c>
      <c r="Q72" s="323">
        <v>69</v>
      </c>
      <c r="R72" s="323">
        <v>69</v>
      </c>
      <c r="S72" s="323">
        <v>503</v>
      </c>
      <c r="T72" s="323">
        <v>489</v>
      </c>
      <c r="U72" s="323">
        <v>474</v>
      </c>
      <c r="V72" s="323">
        <v>456</v>
      </c>
      <c r="W72" s="323">
        <v>439</v>
      </c>
      <c r="X72" s="323">
        <v>418</v>
      </c>
      <c r="Y72" s="323">
        <v>831</v>
      </c>
      <c r="Z72" s="323">
        <v>384</v>
      </c>
      <c r="AA72" s="323">
        <v>369</v>
      </c>
      <c r="AB72" s="323">
        <v>355</v>
      </c>
      <c r="AC72" s="323">
        <v>338</v>
      </c>
      <c r="AD72" s="323">
        <v>325</v>
      </c>
      <c r="AE72" s="324">
        <v>304</v>
      </c>
      <c r="AG72" s="323">
        <v>287</v>
      </c>
      <c r="AH72" s="323">
        <v>268</v>
      </c>
      <c r="AI72" s="323">
        <v>241</v>
      </c>
      <c r="AJ72" s="323">
        <v>219</v>
      </c>
      <c r="AK72" s="323">
        <v>196</v>
      </c>
      <c r="AL72" s="323">
        <v>178</v>
      </c>
      <c r="AM72" s="323">
        <v>165</v>
      </c>
      <c r="AN72" s="323">
        <v>155</v>
      </c>
      <c r="AO72" s="323">
        <v>140</v>
      </c>
      <c r="AP72" s="323">
        <v>109</v>
      </c>
      <c r="AQ72" s="323">
        <v>92</v>
      </c>
      <c r="AR72" s="323">
        <v>86</v>
      </c>
      <c r="AS72" s="323">
        <v>71</v>
      </c>
      <c r="AT72" s="323">
        <v>57</v>
      </c>
      <c r="AU72" s="323">
        <v>44</v>
      </c>
      <c r="AV72" s="323">
        <v>28</v>
      </c>
      <c r="AW72" s="323">
        <v>13</v>
      </c>
      <c r="AZ72" s="323">
        <v>71</v>
      </c>
      <c r="BA72" s="323">
        <v>831</v>
      </c>
    </row>
    <row r="73" spans="1:53" x14ac:dyDescent="0.2">
      <c r="A73" s="329">
        <v>72</v>
      </c>
      <c r="B73" s="330">
        <v>5532</v>
      </c>
      <c r="C73" s="330">
        <v>1083</v>
      </c>
      <c r="D73" s="330"/>
      <c r="E73" s="332"/>
      <c r="F73" s="330">
        <v>1083</v>
      </c>
      <c r="G73" s="330">
        <f t="shared" si="5"/>
        <v>1083</v>
      </c>
      <c r="H73" s="329">
        <f t="shared" si="6"/>
        <v>0</v>
      </c>
      <c r="I73" s="330">
        <v>72</v>
      </c>
      <c r="J73" s="333">
        <v>1083</v>
      </c>
      <c r="K73" s="333">
        <f t="shared" si="4"/>
        <v>28</v>
      </c>
      <c r="L73" s="333">
        <v>72</v>
      </c>
      <c r="M73" s="333">
        <v>1055</v>
      </c>
      <c r="Q73" s="323">
        <v>70</v>
      </c>
      <c r="R73" s="323">
        <v>70</v>
      </c>
      <c r="S73" s="386">
        <v>3420</v>
      </c>
      <c r="T73" s="386">
        <v>3273</v>
      </c>
      <c r="U73" s="386">
        <v>3118</v>
      </c>
      <c r="V73" s="386">
        <v>2980</v>
      </c>
      <c r="W73" s="386">
        <v>2835</v>
      </c>
      <c r="X73" s="323">
        <v>2677</v>
      </c>
      <c r="Y73" s="323">
        <v>52</v>
      </c>
      <c r="Z73" s="323">
        <v>2456</v>
      </c>
      <c r="AA73" s="323">
        <v>2304</v>
      </c>
      <c r="AB73" s="323">
        <v>2161</v>
      </c>
      <c r="AC73" s="323">
        <v>2029</v>
      </c>
      <c r="AD73" s="323">
        <v>1920</v>
      </c>
      <c r="AE73" s="324">
        <v>1787</v>
      </c>
      <c r="AG73" s="323">
        <v>1682</v>
      </c>
      <c r="AH73" s="323">
        <v>1551</v>
      </c>
      <c r="AI73" s="323">
        <v>1441</v>
      </c>
      <c r="AJ73" s="323">
        <v>1306</v>
      </c>
      <c r="AK73" s="323">
        <v>1223</v>
      </c>
      <c r="AL73" s="323">
        <v>1104</v>
      </c>
      <c r="AM73" s="323">
        <v>991</v>
      </c>
      <c r="AN73" s="323">
        <v>883</v>
      </c>
      <c r="AO73" s="323">
        <v>762</v>
      </c>
      <c r="AP73" s="323">
        <v>593</v>
      </c>
      <c r="AQ73" s="323">
        <v>452</v>
      </c>
      <c r="AR73" s="323">
        <v>309</v>
      </c>
      <c r="AS73" s="323">
        <v>152</v>
      </c>
      <c r="AZ73" s="323">
        <v>72</v>
      </c>
      <c r="BA73" s="323">
        <v>52</v>
      </c>
    </row>
    <row r="74" spans="1:53" x14ac:dyDescent="0.2">
      <c r="A74" s="329">
        <v>73</v>
      </c>
      <c r="B74" s="330">
        <v>508</v>
      </c>
      <c r="C74" s="330">
        <v>74</v>
      </c>
      <c r="D74" s="330"/>
      <c r="E74" s="332"/>
      <c r="F74" s="330">
        <v>74</v>
      </c>
      <c r="G74" s="330">
        <f t="shared" si="5"/>
        <v>74</v>
      </c>
      <c r="H74" s="329">
        <f>I74-A74</f>
        <v>0</v>
      </c>
      <c r="I74" s="330">
        <v>73</v>
      </c>
      <c r="J74" s="333">
        <v>74</v>
      </c>
      <c r="K74" s="333">
        <f t="shared" si="4"/>
        <v>5</v>
      </c>
      <c r="L74" s="333">
        <v>73</v>
      </c>
      <c r="M74" s="333">
        <v>69</v>
      </c>
      <c r="Q74" s="323">
        <v>71</v>
      </c>
      <c r="R74" s="323">
        <v>71</v>
      </c>
      <c r="S74" s="323">
        <v>825</v>
      </c>
      <c r="T74" s="323">
        <v>795</v>
      </c>
      <c r="U74" s="323">
        <v>765</v>
      </c>
      <c r="V74" s="323">
        <v>719</v>
      </c>
      <c r="W74" s="323">
        <v>685</v>
      </c>
      <c r="X74" s="323">
        <v>646</v>
      </c>
      <c r="Y74" s="323">
        <v>733</v>
      </c>
      <c r="Z74" s="323">
        <v>617</v>
      </c>
      <c r="AA74" s="323">
        <v>587</v>
      </c>
      <c r="AB74" s="323">
        <v>560</v>
      </c>
      <c r="AC74" s="323">
        <v>526</v>
      </c>
      <c r="AD74" s="323">
        <v>505</v>
      </c>
      <c r="AE74" s="324">
        <v>473</v>
      </c>
      <c r="AG74" s="323">
        <v>458</v>
      </c>
      <c r="AH74" s="323">
        <v>429</v>
      </c>
      <c r="AI74" s="323">
        <v>412</v>
      </c>
      <c r="AJ74" s="323">
        <v>366</v>
      </c>
      <c r="AK74" s="323">
        <v>337</v>
      </c>
      <c r="AL74" s="323">
        <v>300</v>
      </c>
      <c r="AM74" s="323">
        <v>258</v>
      </c>
      <c r="AN74" s="323">
        <v>220</v>
      </c>
      <c r="AO74" s="323">
        <v>191</v>
      </c>
      <c r="AP74" s="323">
        <v>132</v>
      </c>
      <c r="AQ74" s="323">
        <v>112</v>
      </c>
      <c r="AR74" s="323">
        <v>81</v>
      </c>
      <c r="AS74" s="323">
        <v>47</v>
      </c>
      <c r="AZ74" s="323">
        <v>73</v>
      </c>
      <c r="BA74" s="323">
        <v>733</v>
      </c>
    </row>
    <row r="75" spans="1:53" x14ac:dyDescent="0.2">
      <c r="A75" s="329">
        <v>74</v>
      </c>
      <c r="B75" s="330">
        <v>7383</v>
      </c>
      <c r="C75" s="330">
        <v>1009</v>
      </c>
      <c r="D75" s="330"/>
      <c r="E75" s="332"/>
      <c r="F75" s="330">
        <v>1009</v>
      </c>
      <c r="G75" s="330">
        <f t="shared" si="5"/>
        <v>1009</v>
      </c>
      <c r="H75" s="329">
        <f t="shared" si="6"/>
        <v>0</v>
      </c>
      <c r="I75" s="330">
        <v>74</v>
      </c>
      <c r="J75" s="333">
        <v>1009</v>
      </c>
      <c r="K75" s="333">
        <f t="shared" si="4"/>
        <v>42</v>
      </c>
      <c r="L75" s="333">
        <v>74</v>
      </c>
      <c r="M75" s="333">
        <v>967</v>
      </c>
      <c r="Q75" s="323">
        <v>72</v>
      </c>
      <c r="R75" s="323">
        <v>72</v>
      </c>
      <c r="S75" s="386">
        <v>1083</v>
      </c>
      <c r="T75" s="386">
        <v>1055</v>
      </c>
      <c r="U75" s="386">
        <v>1017</v>
      </c>
      <c r="V75" s="323">
        <v>960</v>
      </c>
      <c r="W75" s="323">
        <v>926</v>
      </c>
      <c r="X75" s="323">
        <v>872</v>
      </c>
      <c r="Y75" s="323">
        <v>17844</v>
      </c>
      <c r="Z75" s="323">
        <v>807</v>
      </c>
      <c r="AA75" s="323">
        <v>760</v>
      </c>
      <c r="AB75" s="323">
        <v>719</v>
      </c>
      <c r="AC75" s="323">
        <v>668</v>
      </c>
      <c r="AD75" s="323">
        <v>630</v>
      </c>
      <c r="AE75" s="324">
        <v>594</v>
      </c>
      <c r="AG75" s="323">
        <v>565</v>
      </c>
      <c r="AH75" s="323">
        <v>534</v>
      </c>
      <c r="AI75" s="323">
        <v>496</v>
      </c>
      <c r="AJ75" s="323">
        <v>467</v>
      </c>
      <c r="AK75" s="323">
        <v>433</v>
      </c>
      <c r="AL75" s="323">
        <v>397</v>
      </c>
      <c r="AM75" s="323">
        <v>355</v>
      </c>
      <c r="AN75" s="323">
        <v>324</v>
      </c>
      <c r="AO75" s="323">
        <v>284</v>
      </c>
      <c r="AP75" s="323">
        <v>206</v>
      </c>
      <c r="AQ75" s="323">
        <v>187</v>
      </c>
      <c r="AR75" s="323">
        <v>147</v>
      </c>
      <c r="AS75" s="323">
        <v>74</v>
      </c>
      <c r="AZ75" s="323">
        <v>74</v>
      </c>
      <c r="BA75" s="386">
        <v>17844</v>
      </c>
    </row>
    <row r="76" spans="1:53" x14ac:dyDescent="0.2">
      <c r="A76" s="329">
        <v>75</v>
      </c>
      <c r="B76" s="330">
        <v>22095</v>
      </c>
      <c r="C76" s="330">
        <v>21971</v>
      </c>
      <c r="D76" s="330"/>
      <c r="E76" s="332"/>
      <c r="F76" s="330">
        <v>21971</v>
      </c>
      <c r="G76" s="330">
        <f t="shared" si="5"/>
        <v>21971</v>
      </c>
      <c r="H76" s="329">
        <f t="shared" si="6"/>
        <v>0</v>
      </c>
      <c r="I76" s="330">
        <v>75</v>
      </c>
      <c r="J76" s="333">
        <v>21971</v>
      </c>
      <c r="K76" s="333">
        <f t="shared" si="4"/>
        <v>625</v>
      </c>
      <c r="L76" s="333">
        <v>75</v>
      </c>
      <c r="M76" s="333">
        <v>21346</v>
      </c>
      <c r="Q76" s="323">
        <v>73</v>
      </c>
      <c r="R76" s="323">
        <v>73</v>
      </c>
      <c r="S76" s="323">
        <v>74</v>
      </c>
      <c r="T76" s="323">
        <v>69</v>
      </c>
      <c r="U76" s="323">
        <v>67</v>
      </c>
      <c r="V76" s="323">
        <v>62</v>
      </c>
      <c r="W76" s="323">
        <v>56</v>
      </c>
      <c r="X76" s="323">
        <v>54</v>
      </c>
      <c r="Y76" s="323">
        <v>74883</v>
      </c>
      <c r="Z76" s="323">
        <v>53</v>
      </c>
      <c r="AA76" s="323">
        <v>52</v>
      </c>
      <c r="AB76" s="323">
        <v>47</v>
      </c>
      <c r="AC76" s="323">
        <v>45</v>
      </c>
      <c r="AD76" s="323">
        <v>43</v>
      </c>
      <c r="AE76" s="324">
        <v>41</v>
      </c>
      <c r="AG76" s="323">
        <v>38</v>
      </c>
      <c r="AH76" s="323">
        <v>33</v>
      </c>
      <c r="AI76" s="323">
        <v>31</v>
      </c>
      <c r="AJ76" s="323">
        <v>28</v>
      </c>
      <c r="AK76" s="323">
        <v>26</v>
      </c>
      <c r="AL76" s="323">
        <v>22</v>
      </c>
      <c r="AM76" s="323">
        <v>20</v>
      </c>
      <c r="AN76" s="323">
        <v>17</v>
      </c>
      <c r="AO76" s="323">
        <v>14</v>
      </c>
      <c r="AP76" s="323">
        <v>9</v>
      </c>
      <c r="AQ76" s="323">
        <v>8</v>
      </c>
      <c r="AR76" s="323">
        <v>7</v>
      </c>
      <c r="AS76" s="323">
        <v>6</v>
      </c>
      <c r="AZ76" s="323">
        <v>75</v>
      </c>
      <c r="BA76" s="386">
        <v>74883</v>
      </c>
    </row>
    <row r="77" spans="1:53" x14ac:dyDescent="0.2">
      <c r="A77" s="329">
        <v>76</v>
      </c>
      <c r="B77" s="330">
        <v>574688</v>
      </c>
      <c r="C77" s="330">
        <v>92191</v>
      </c>
      <c r="D77" s="330"/>
      <c r="E77" s="332"/>
      <c r="F77" s="330">
        <v>92191</v>
      </c>
      <c r="G77" s="330">
        <f t="shared" si="5"/>
        <v>92191</v>
      </c>
      <c r="H77" s="329">
        <f t="shared" si="6"/>
        <v>0</v>
      </c>
      <c r="I77" s="330">
        <v>76</v>
      </c>
      <c r="J77" s="333">
        <v>92191</v>
      </c>
      <c r="K77" s="333">
        <f t="shared" si="4"/>
        <v>2046</v>
      </c>
      <c r="L77" s="333">
        <v>76</v>
      </c>
      <c r="M77" s="333">
        <v>90145</v>
      </c>
      <c r="Q77" s="323">
        <v>74</v>
      </c>
      <c r="R77" s="323">
        <v>74</v>
      </c>
      <c r="S77" s="386">
        <v>1009</v>
      </c>
      <c r="T77" s="323">
        <v>967</v>
      </c>
      <c r="U77" s="323">
        <v>925</v>
      </c>
      <c r="V77" s="323">
        <v>874</v>
      </c>
      <c r="W77" s="323">
        <v>821</v>
      </c>
      <c r="X77" s="323">
        <v>767</v>
      </c>
      <c r="Y77" s="323">
        <v>147</v>
      </c>
      <c r="Z77" s="323">
        <v>701</v>
      </c>
      <c r="AA77" s="323">
        <v>663</v>
      </c>
      <c r="AB77" s="323">
        <v>617</v>
      </c>
      <c r="AC77" s="323">
        <v>560</v>
      </c>
      <c r="AD77" s="323">
        <v>518</v>
      </c>
      <c r="AE77" s="324">
        <v>474</v>
      </c>
      <c r="AG77" s="323">
        <v>441</v>
      </c>
      <c r="AH77" s="323">
        <v>401</v>
      </c>
      <c r="AI77" s="323">
        <v>370</v>
      </c>
      <c r="AJ77" s="323">
        <v>335</v>
      </c>
      <c r="AK77" s="323">
        <v>293</v>
      </c>
      <c r="AL77" s="323">
        <v>258</v>
      </c>
      <c r="AM77" s="323">
        <v>231</v>
      </c>
      <c r="AN77" s="323">
        <v>205</v>
      </c>
      <c r="AO77" s="323">
        <v>172</v>
      </c>
      <c r="AP77" s="323">
        <v>126</v>
      </c>
      <c r="AQ77" s="323">
        <v>98</v>
      </c>
      <c r="AR77" s="323">
        <v>65</v>
      </c>
      <c r="AS77" s="323">
        <v>34</v>
      </c>
      <c r="AZ77" s="323">
        <v>76</v>
      </c>
      <c r="BA77" s="323">
        <v>147</v>
      </c>
    </row>
    <row r="78" spans="1:53" x14ac:dyDescent="0.2">
      <c r="A78" s="329">
        <v>77</v>
      </c>
      <c r="B78" s="330">
        <v>765</v>
      </c>
      <c r="C78" s="330">
        <v>197</v>
      </c>
      <c r="D78" s="330"/>
      <c r="E78" s="332"/>
      <c r="F78" s="330">
        <v>197</v>
      </c>
      <c r="G78" s="330">
        <f t="shared" si="5"/>
        <v>197</v>
      </c>
      <c r="H78" s="329">
        <f t="shared" si="6"/>
        <v>0</v>
      </c>
      <c r="I78" s="330">
        <v>77</v>
      </c>
      <c r="J78" s="333">
        <v>197</v>
      </c>
      <c r="K78" s="333">
        <f t="shared" si="4"/>
        <v>11</v>
      </c>
      <c r="L78" s="333">
        <v>77</v>
      </c>
      <c r="M78" s="333">
        <v>186</v>
      </c>
      <c r="Q78" s="323">
        <v>75</v>
      </c>
      <c r="R78" s="323">
        <v>75</v>
      </c>
      <c r="S78" s="386">
        <v>21971</v>
      </c>
      <c r="T78" s="386">
        <v>21346</v>
      </c>
      <c r="U78" s="386">
        <v>20607</v>
      </c>
      <c r="V78" s="386">
        <v>19875</v>
      </c>
      <c r="W78" s="386">
        <v>19257</v>
      </c>
      <c r="X78" s="323">
        <v>18498</v>
      </c>
      <c r="Y78" s="323">
        <v>2861</v>
      </c>
      <c r="Z78" s="323">
        <v>17337</v>
      </c>
      <c r="AA78" s="323">
        <v>16674</v>
      </c>
      <c r="AB78" s="323">
        <v>15979</v>
      </c>
      <c r="AC78" s="323">
        <v>15209</v>
      </c>
      <c r="AD78" s="323">
        <v>14414</v>
      </c>
      <c r="AE78" s="324">
        <v>13708</v>
      </c>
      <c r="AG78" s="323">
        <v>12922</v>
      </c>
      <c r="AH78" s="323">
        <v>12062</v>
      </c>
      <c r="AI78" s="323">
        <v>11306</v>
      </c>
      <c r="AJ78" s="323">
        <v>10639</v>
      </c>
      <c r="AK78" s="323">
        <v>10046</v>
      </c>
      <c r="AL78" s="323">
        <v>9333</v>
      </c>
      <c r="AM78" s="323">
        <v>8669</v>
      </c>
      <c r="AN78" s="323">
        <v>8089</v>
      </c>
      <c r="AO78" s="323">
        <v>7380</v>
      </c>
      <c r="AP78" s="323">
        <v>5993</v>
      </c>
      <c r="AQ78" s="323">
        <v>5098</v>
      </c>
      <c r="AR78" s="323">
        <v>4377</v>
      </c>
      <c r="AS78" s="323">
        <v>3331</v>
      </c>
      <c r="AZ78" s="323">
        <v>77</v>
      </c>
      <c r="BA78" s="386">
        <v>2861</v>
      </c>
    </row>
    <row r="79" spans="1:53" x14ac:dyDescent="0.2">
      <c r="A79" s="329">
        <v>78</v>
      </c>
      <c r="B79" s="330">
        <v>12256</v>
      </c>
      <c r="C79" s="330">
        <v>3464</v>
      </c>
      <c r="D79" s="330"/>
      <c r="E79" s="332"/>
      <c r="F79" s="330">
        <v>3464</v>
      </c>
      <c r="G79" s="330">
        <f t="shared" si="5"/>
        <v>3464</v>
      </c>
      <c r="H79" s="329">
        <f t="shared" si="6"/>
        <v>0</v>
      </c>
      <c r="I79" s="330">
        <v>78</v>
      </c>
      <c r="J79" s="333">
        <v>3464</v>
      </c>
      <c r="K79" s="333">
        <f t="shared" si="4"/>
        <v>108</v>
      </c>
      <c r="L79" s="333">
        <v>78</v>
      </c>
      <c r="M79" s="333">
        <v>3356</v>
      </c>
      <c r="Q79" s="323">
        <v>76</v>
      </c>
      <c r="R79" s="323">
        <v>76</v>
      </c>
      <c r="S79" s="386">
        <v>92191</v>
      </c>
      <c r="T79" s="386">
        <v>90145</v>
      </c>
      <c r="U79" s="386">
        <v>86865</v>
      </c>
      <c r="V79" s="386">
        <v>83862</v>
      </c>
      <c r="W79" s="386">
        <v>80711</v>
      </c>
      <c r="X79" s="323">
        <v>77837</v>
      </c>
      <c r="Y79" s="323">
        <v>352</v>
      </c>
      <c r="Z79" s="323">
        <v>71791</v>
      </c>
      <c r="AA79" s="323">
        <v>68737</v>
      </c>
      <c r="AB79" s="323">
        <v>66070</v>
      </c>
      <c r="AC79" s="323">
        <v>63210</v>
      </c>
      <c r="AD79" s="323">
        <v>60347</v>
      </c>
      <c r="AE79" s="324">
        <v>57310</v>
      </c>
      <c r="AG79" s="323">
        <v>54511</v>
      </c>
      <c r="AH79" s="323">
        <v>50998</v>
      </c>
      <c r="AI79" s="323">
        <v>47482</v>
      </c>
      <c r="AJ79" s="323">
        <v>44125</v>
      </c>
      <c r="AK79" s="323">
        <v>40998</v>
      </c>
      <c r="AL79" s="323">
        <v>37555</v>
      </c>
      <c r="AM79" s="323">
        <v>33985</v>
      </c>
      <c r="AN79" s="323">
        <v>30393</v>
      </c>
      <c r="AO79" s="323">
        <v>27035</v>
      </c>
      <c r="AP79" s="323">
        <v>21258</v>
      </c>
      <c r="AQ79" s="323">
        <v>16467</v>
      </c>
      <c r="AR79" s="323">
        <v>12642</v>
      </c>
      <c r="AS79" s="323">
        <v>6960</v>
      </c>
      <c r="AZ79" s="323">
        <v>78</v>
      </c>
      <c r="BA79" s="323">
        <v>352</v>
      </c>
    </row>
    <row r="80" spans="1:53" x14ac:dyDescent="0.2">
      <c r="A80" s="329">
        <v>79</v>
      </c>
      <c r="B80" s="330">
        <v>4483</v>
      </c>
      <c r="C80" s="330">
        <v>457</v>
      </c>
      <c r="D80" s="330"/>
      <c r="E80" s="332"/>
      <c r="F80" s="330">
        <v>457</v>
      </c>
      <c r="G80" s="330">
        <f t="shared" si="5"/>
        <v>457</v>
      </c>
      <c r="H80" s="329">
        <f t="shared" si="6"/>
        <v>0</v>
      </c>
      <c r="I80" s="330">
        <v>79</v>
      </c>
      <c r="J80" s="333">
        <v>457</v>
      </c>
      <c r="K80" s="333">
        <f t="shared" si="4"/>
        <v>11</v>
      </c>
      <c r="L80" s="333">
        <v>79</v>
      </c>
      <c r="M80" s="333">
        <v>446</v>
      </c>
      <c r="Q80" s="323">
        <v>77</v>
      </c>
      <c r="R80" s="323">
        <v>77</v>
      </c>
      <c r="S80" s="323">
        <v>197</v>
      </c>
      <c r="T80" s="323">
        <v>186</v>
      </c>
      <c r="U80" s="323">
        <v>176</v>
      </c>
      <c r="V80" s="323">
        <v>169</v>
      </c>
      <c r="W80" s="323">
        <v>160</v>
      </c>
      <c r="X80" s="323">
        <v>152</v>
      </c>
      <c r="Y80" s="323">
        <v>24517</v>
      </c>
      <c r="Z80" s="323">
        <v>148</v>
      </c>
      <c r="AA80" s="323">
        <v>137</v>
      </c>
      <c r="AB80" s="323">
        <v>124</v>
      </c>
      <c r="AC80" s="323">
        <v>117</v>
      </c>
      <c r="AD80" s="323">
        <v>107</v>
      </c>
      <c r="AE80" s="324">
        <v>99</v>
      </c>
      <c r="AG80" s="323">
        <v>84</v>
      </c>
      <c r="AH80" s="323">
        <v>72</v>
      </c>
      <c r="AI80" s="323">
        <v>63</v>
      </c>
      <c r="AJ80" s="323">
        <v>55</v>
      </c>
      <c r="AK80" s="323">
        <v>46</v>
      </c>
      <c r="AL80" s="323">
        <v>40</v>
      </c>
      <c r="AM80" s="323">
        <v>29</v>
      </c>
      <c r="AN80" s="323">
        <v>23</v>
      </c>
      <c r="AO80" s="323">
        <v>18</v>
      </c>
      <c r="AP80" s="323">
        <v>12</v>
      </c>
      <c r="AQ80" s="323">
        <v>9</v>
      </c>
      <c r="AR80" s="323">
        <v>8</v>
      </c>
      <c r="AS80" s="323">
        <v>4</v>
      </c>
      <c r="AZ80" s="323">
        <v>79</v>
      </c>
      <c r="BA80" s="386">
        <v>24517</v>
      </c>
    </row>
    <row r="81" spans="1:52" x14ac:dyDescent="0.2">
      <c r="A81" s="329">
        <v>80</v>
      </c>
      <c r="B81" s="330">
        <v>180102</v>
      </c>
      <c r="C81" s="330">
        <v>34073</v>
      </c>
      <c r="D81" s="330"/>
      <c r="E81" s="332"/>
      <c r="F81" s="330">
        <v>34073</v>
      </c>
      <c r="G81" s="330">
        <f t="shared" si="5"/>
        <v>34073</v>
      </c>
      <c r="H81" s="329">
        <f t="shared" si="6"/>
        <v>0</v>
      </c>
      <c r="I81" s="330">
        <v>80</v>
      </c>
      <c r="J81" s="333">
        <v>34073</v>
      </c>
      <c r="K81" s="333">
        <f t="shared" si="4"/>
        <v>1393</v>
      </c>
      <c r="L81" s="333">
        <v>80</v>
      </c>
      <c r="M81" s="333">
        <v>32680</v>
      </c>
      <c r="Q81" s="323">
        <v>78</v>
      </c>
      <c r="R81" s="323">
        <v>78</v>
      </c>
      <c r="S81" s="386">
        <v>3464</v>
      </c>
      <c r="T81" s="386">
        <v>3356</v>
      </c>
      <c r="U81" s="386">
        <v>3256</v>
      </c>
      <c r="V81" s="386">
        <v>3160</v>
      </c>
      <c r="W81" s="386">
        <v>3051</v>
      </c>
      <c r="X81" s="323">
        <v>2964</v>
      </c>
      <c r="Y81" s="323">
        <v>2853</v>
      </c>
      <c r="Z81" s="323">
        <v>2764</v>
      </c>
      <c r="AA81" s="323">
        <v>2646</v>
      </c>
      <c r="AB81" s="323">
        <v>2528</v>
      </c>
      <c r="AC81" s="323">
        <v>2441</v>
      </c>
      <c r="AD81" s="323">
        <v>2346</v>
      </c>
      <c r="AE81" s="324">
        <v>2243</v>
      </c>
      <c r="AG81" s="323">
        <v>2133</v>
      </c>
      <c r="AH81" s="323">
        <v>2003</v>
      </c>
      <c r="AI81" s="323">
        <v>1903</v>
      </c>
      <c r="AJ81" s="323">
        <v>1793</v>
      </c>
      <c r="AK81" s="323">
        <v>1694</v>
      </c>
      <c r="AL81" s="323">
        <v>1602</v>
      </c>
      <c r="AM81" s="323">
        <v>1504</v>
      </c>
      <c r="AN81" s="323">
        <v>1398</v>
      </c>
      <c r="AO81" s="323">
        <v>1297</v>
      </c>
      <c r="AP81" s="323">
        <v>1098</v>
      </c>
      <c r="AQ81" s="323">
        <v>954</v>
      </c>
      <c r="AR81" s="323">
        <v>795</v>
      </c>
      <c r="AS81" s="323">
        <v>528</v>
      </c>
      <c r="AZ81" s="323">
        <v>80</v>
      </c>
    </row>
    <row r="82" spans="1:52" x14ac:dyDescent="0.2">
      <c r="A82" s="329">
        <v>81</v>
      </c>
      <c r="B82" s="330">
        <v>1068</v>
      </c>
      <c r="C82" s="330">
        <v>161</v>
      </c>
      <c r="D82" s="330"/>
      <c r="E82" s="332"/>
      <c r="F82" s="330">
        <v>161</v>
      </c>
      <c r="G82" s="330">
        <f t="shared" ref="G82:G86" si="7">F82+E82</f>
        <v>161</v>
      </c>
      <c r="H82" s="329">
        <f t="shared" ref="H82:H86" si="8">I82-A82</f>
        <v>-1</v>
      </c>
      <c r="I82" s="330">
        <v>80</v>
      </c>
      <c r="J82" s="333">
        <v>161</v>
      </c>
      <c r="K82" s="333">
        <f>J82-M82</f>
        <v>161</v>
      </c>
      <c r="L82" s="333">
        <v>81</v>
      </c>
      <c r="M82" s="333"/>
      <c r="Q82" s="323">
        <v>79</v>
      </c>
      <c r="R82" s="323">
        <v>79</v>
      </c>
      <c r="S82" s="323">
        <v>457</v>
      </c>
      <c r="T82" s="323">
        <v>446</v>
      </c>
      <c r="U82" s="323">
        <v>432</v>
      </c>
      <c r="V82" s="323">
        <v>410</v>
      </c>
      <c r="W82" s="323">
        <v>391</v>
      </c>
      <c r="X82" s="323">
        <v>369</v>
      </c>
      <c r="Y82" s="323">
        <v>350</v>
      </c>
      <c r="Z82" s="323">
        <v>363</v>
      </c>
      <c r="AA82" s="323">
        <v>344</v>
      </c>
      <c r="AB82" s="323">
        <v>326</v>
      </c>
      <c r="AC82" s="323">
        <v>297</v>
      </c>
      <c r="AD82" s="323">
        <v>284</v>
      </c>
      <c r="AE82" s="324">
        <v>273</v>
      </c>
      <c r="AG82" s="323">
        <v>259</v>
      </c>
      <c r="AH82" s="323">
        <v>244</v>
      </c>
      <c r="AI82" s="323">
        <v>222</v>
      </c>
      <c r="AJ82" s="323">
        <v>206</v>
      </c>
      <c r="AK82" s="323">
        <v>179</v>
      </c>
      <c r="AL82" s="323">
        <v>167</v>
      </c>
      <c r="AM82" s="323">
        <v>154</v>
      </c>
      <c r="AN82" s="323">
        <v>137</v>
      </c>
      <c r="AO82" s="323">
        <v>116</v>
      </c>
      <c r="AP82" s="323">
        <v>86</v>
      </c>
      <c r="AQ82" s="323">
        <v>78</v>
      </c>
      <c r="AR82" s="323">
        <v>61</v>
      </c>
      <c r="AS82" s="323">
        <v>40</v>
      </c>
    </row>
    <row r="83" spans="1:52" x14ac:dyDescent="0.2">
      <c r="A83" s="329">
        <v>82</v>
      </c>
      <c r="B83" s="330">
        <v>1612</v>
      </c>
      <c r="C83" s="330">
        <v>390</v>
      </c>
      <c r="D83" s="330"/>
      <c r="E83" s="332"/>
      <c r="F83" s="330">
        <v>390</v>
      </c>
      <c r="G83" s="330">
        <f t="shared" si="7"/>
        <v>390</v>
      </c>
      <c r="H83" s="329">
        <f t="shared" si="8"/>
        <v>-2</v>
      </c>
      <c r="I83" s="330">
        <v>80</v>
      </c>
      <c r="J83" s="333">
        <v>390</v>
      </c>
      <c r="K83" s="333">
        <f t="shared" ref="K83:K86" si="9">J83-M83</f>
        <v>390</v>
      </c>
      <c r="L83" s="333">
        <v>82</v>
      </c>
      <c r="M83" s="333"/>
      <c r="Q83" s="323">
        <v>80</v>
      </c>
      <c r="R83" s="323">
        <v>80</v>
      </c>
      <c r="S83" s="386">
        <v>34073</v>
      </c>
      <c r="T83" s="386">
        <v>32680</v>
      </c>
      <c r="U83" s="386">
        <v>30966</v>
      </c>
      <c r="V83" s="386">
        <v>29163</v>
      </c>
      <c r="W83" s="386">
        <v>27583</v>
      </c>
      <c r="X83" s="323">
        <v>26058</v>
      </c>
      <c r="Y83" s="323">
        <v>24440</v>
      </c>
      <c r="Z83" s="323">
        <v>23032</v>
      </c>
      <c r="AA83" s="323">
        <v>21607</v>
      </c>
      <c r="AB83" s="323">
        <v>20166</v>
      </c>
      <c r="AC83" s="323">
        <v>18689</v>
      </c>
      <c r="AD83" s="323">
        <v>17227</v>
      </c>
      <c r="AE83" s="324">
        <v>15943</v>
      </c>
      <c r="AG83" s="323">
        <v>14683</v>
      </c>
      <c r="AH83" s="323">
        <v>13167</v>
      </c>
      <c r="AI83" s="323">
        <v>11703</v>
      </c>
      <c r="AJ83" s="323">
        <v>10451</v>
      </c>
      <c r="AK83" s="323">
        <v>9152</v>
      </c>
      <c r="AL83" s="323">
        <v>7975</v>
      </c>
      <c r="AM83" s="323">
        <v>6822</v>
      </c>
      <c r="AN83" s="323">
        <v>5822</v>
      </c>
      <c r="AO83" s="323">
        <v>4686</v>
      </c>
      <c r="AP83" s="323">
        <v>3327</v>
      </c>
      <c r="AQ83" s="323">
        <v>2072</v>
      </c>
      <c r="AR83" s="323">
        <v>1346</v>
      </c>
      <c r="AS83" s="323">
        <v>619</v>
      </c>
    </row>
    <row r="84" spans="1:52" x14ac:dyDescent="0.2">
      <c r="A84" s="329">
        <v>83</v>
      </c>
      <c r="B84" s="330">
        <v>868</v>
      </c>
      <c r="C84" s="330">
        <v>99</v>
      </c>
      <c r="D84" s="330"/>
      <c r="E84" s="332"/>
      <c r="F84" s="330">
        <v>99</v>
      </c>
      <c r="G84" s="330">
        <f t="shared" si="7"/>
        <v>99</v>
      </c>
      <c r="H84" s="329">
        <f t="shared" si="8"/>
        <v>-3</v>
      </c>
      <c r="I84" s="330">
        <v>80</v>
      </c>
      <c r="J84" s="333">
        <v>99</v>
      </c>
      <c r="K84" s="333">
        <f t="shared" si="9"/>
        <v>99</v>
      </c>
      <c r="L84" s="333">
        <v>83</v>
      </c>
      <c r="M84" s="333"/>
      <c r="R84" s="323">
        <v>81</v>
      </c>
      <c r="S84" s="323">
        <v>161</v>
      </c>
    </row>
    <row r="85" spans="1:52" x14ac:dyDescent="0.2">
      <c r="A85" s="329">
        <v>84</v>
      </c>
      <c r="B85" s="330">
        <v>752</v>
      </c>
      <c r="C85" s="330">
        <v>149</v>
      </c>
      <c r="D85" s="330"/>
      <c r="E85" s="332"/>
      <c r="F85" s="330">
        <v>149</v>
      </c>
      <c r="G85" s="330">
        <f t="shared" si="7"/>
        <v>149</v>
      </c>
      <c r="H85" s="329">
        <f t="shared" si="8"/>
        <v>-4</v>
      </c>
      <c r="I85" s="330">
        <v>80</v>
      </c>
      <c r="J85" s="333">
        <v>149</v>
      </c>
      <c r="K85" s="333">
        <f t="shared" si="9"/>
        <v>149</v>
      </c>
      <c r="L85" s="333">
        <v>84</v>
      </c>
      <c r="M85" s="333"/>
      <c r="R85" s="323">
        <v>82</v>
      </c>
      <c r="S85" s="323">
        <v>390</v>
      </c>
      <c r="AC85" s="323"/>
      <c r="AD85" s="439"/>
      <c r="AE85" s="440"/>
      <c r="AF85" s="440"/>
      <c r="AG85" s="440"/>
      <c r="AH85" s="440"/>
    </row>
    <row r="86" spans="1:52" x14ac:dyDescent="0.2">
      <c r="A86" s="329">
        <v>85</v>
      </c>
      <c r="B86" s="330">
        <v>3424</v>
      </c>
      <c r="C86" s="330">
        <v>426</v>
      </c>
      <c r="D86" s="330"/>
      <c r="E86" s="332"/>
      <c r="F86" s="330">
        <v>426</v>
      </c>
      <c r="G86" s="330">
        <f t="shared" si="7"/>
        <v>426</v>
      </c>
      <c r="H86" s="329">
        <f t="shared" si="8"/>
        <v>-5</v>
      </c>
      <c r="I86" s="330">
        <v>80</v>
      </c>
      <c r="J86" s="333">
        <v>426</v>
      </c>
      <c r="K86" s="333">
        <f t="shared" si="9"/>
        <v>426</v>
      </c>
      <c r="L86" s="333">
        <v>85</v>
      </c>
      <c r="M86" s="333"/>
      <c r="R86" s="323">
        <v>83</v>
      </c>
      <c r="S86" s="323">
        <v>99</v>
      </c>
      <c r="AC86" s="323"/>
      <c r="AD86" s="441"/>
      <c r="AE86" s="440"/>
      <c r="AF86" s="440"/>
      <c r="AG86" s="440"/>
      <c r="AH86" s="440"/>
    </row>
    <row r="87" spans="1:52" x14ac:dyDescent="0.2">
      <c r="R87" s="323">
        <v>84</v>
      </c>
      <c r="S87" s="323">
        <v>149</v>
      </c>
      <c r="AC87" s="323"/>
      <c r="AD87" s="441"/>
      <c r="AE87" s="442"/>
      <c r="AF87" s="443"/>
      <c r="AG87" s="443"/>
      <c r="AH87" s="443"/>
    </row>
    <row r="88" spans="1:52" x14ac:dyDescent="0.2">
      <c r="R88" s="386">
        <v>85</v>
      </c>
      <c r="S88" s="386">
        <v>426</v>
      </c>
      <c r="T88" s="386"/>
      <c r="AC88" s="323"/>
      <c r="AD88" s="441"/>
      <c r="AE88" s="441"/>
      <c r="AF88" s="443"/>
      <c r="AG88" s="443"/>
      <c r="AH88" s="443"/>
    </row>
    <row r="89" spans="1:52" x14ac:dyDescent="0.2">
      <c r="Q89" s="386"/>
      <c r="R89" s="386"/>
      <c r="S89" s="386"/>
      <c r="T89" s="386"/>
      <c r="AC89" s="323"/>
      <c r="AD89" s="441"/>
      <c r="AE89" s="442"/>
      <c r="AF89" s="443"/>
      <c r="AG89" s="443"/>
      <c r="AH89" s="443"/>
    </row>
    <row r="90" spans="1:52" ht="22.5" x14ac:dyDescent="0.2">
      <c r="A90" s="325" t="s">
        <v>229</v>
      </c>
      <c r="B90" s="325" t="s">
        <v>453</v>
      </c>
      <c r="C90" s="326" t="s">
        <v>492</v>
      </c>
      <c r="D90" s="325" t="s">
        <v>229</v>
      </c>
      <c r="E90" s="326" t="s">
        <v>491</v>
      </c>
      <c r="F90" s="325" t="s">
        <v>418</v>
      </c>
      <c r="G90" s="329"/>
      <c r="O90" s="386"/>
      <c r="P90" s="386"/>
      <c r="Q90" s="386"/>
      <c r="R90" s="386"/>
      <c r="S90" s="386"/>
      <c r="T90" s="386"/>
      <c r="AC90" s="323"/>
      <c r="AD90" s="441"/>
      <c r="AE90" s="442"/>
      <c r="AF90" s="443"/>
      <c r="AG90" s="444"/>
      <c r="AH90" s="444"/>
      <c r="AI90" s="368"/>
      <c r="AJ90" s="368"/>
      <c r="AK90" s="368"/>
      <c r="AL90" s="368"/>
      <c r="AM90" s="368"/>
      <c r="AN90" s="368"/>
    </row>
    <row r="91" spans="1:52" x14ac:dyDescent="0.2">
      <c r="A91" s="329">
        <v>1</v>
      </c>
      <c r="B91" s="329" t="s">
        <v>1</v>
      </c>
      <c r="C91" s="330">
        <v>60337</v>
      </c>
      <c r="D91" s="329">
        <v>1</v>
      </c>
      <c r="E91" s="330">
        <v>58985</v>
      </c>
      <c r="F91" s="331">
        <f>+C91-E91</f>
        <v>1352</v>
      </c>
      <c r="G91" s="374">
        <f t="shared" ref="G91:G154" si="10">C91/E91-1</f>
        <v>2.2921081630923101E-2</v>
      </c>
      <c r="O91" s="386"/>
      <c r="P91" s="386"/>
      <c r="Q91" s="386"/>
      <c r="R91" s="386"/>
      <c r="S91" s="386"/>
      <c r="T91" s="386"/>
      <c r="AC91" s="323"/>
      <c r="AD91" s="441"/>
      <c r="AE91" s="441"/>
      <c r="AF91" s="443"/>
      <c r="AG91" s="443"/>
      <c r="AH91" s="443"/>
      <c r="AI91" s="368"/>
      <c r="AJ91" s="368"/>
      <c r="AK91" s="368"/>
      <c r="AL91" s="368"/>
      <c r="AM91" s="368"/>
      <c r="AN91" s="368"/>
    </row>
    <row r="92" spans="1:52" x14ac:dyDescent="0.2">
      <c r="A92" s="329">
        <v>2</v>
      </c>
      <c r="B92" s="329" t="s">
        <v>2</v>
      </c>
      <c r="C92" s="330">
        <v>93976</v>
      </c>
      <c r="D92" s="329">
        <v>2</v>
      </c>
      <c r="E92" s="330">
        <v>92524</v>
      </c>
      <c r="F92" s="331">
        <f t="shared" ref="F92:F155" si="11">+C92-E92</f>
        <v>1452</v>
      </c>
      <c r="G92" s="374">
        <f t="shared" si="10"/>
        <v>1.5693225541481226E-2</v>
      </c>
      <c r="O92" s="386"/>
      <c r="P92" s="386"/>
      <c r="Q92" s="386"/>
      <c r="R92" s="386"/>
      <c r="S92" s="386"/>
      <c r="T92" s="386"/>
      <c r="AC92" s="323"/>
      <c r="AD92" s="441"/>
      <c r="AE92" s="441"/>
      <c r="AF92" s="443"/>
      <c r="AG92" s="443"/>
      <c r="AH92" s="443"/>
      <c r="AI92" s="368"/>
      <c r="AJ92" s="368"/>
      <c r="AK92" s="368"/>
      <c r="AL92" s="368"/>
      <c r="AM92" s="368"/>
      <c r="AN92" s="368"/>
    </row>
    <row r="93" spans="1:52" x14ac:dyDescent="0.2">
      <c r="A93" s="329">
        <v>3</v>
      </c>
      <c r="B93" s="329" t="s">
        <v>3</v>
      </c>
      <c r="C93" s="330">
        <v>5643168</v>
      </c>
      <c r="D93" s="329">
        <v>3</v>
      </c>
      <c r="E93" s="330">
        <v>5497838</v>
      </c>
      <c r="F93" s="331">
        <f t="shared" si="11"/>
        <v>145330</v>
      </c>
      <c r="G93" s="374">
        <f t="shared" si="10"/>
        <v>2.6434027339474087E-2</v>
      </c>
      <c r="O93" s="386"/>
      <c r="P93" s="386"/>
      <c r="Q93" s="386"/>
      <c r="R93" s="386"/>
      <c r="S93" s="386"/>
      <c r="T93" s="386"/>
      <c r="AC93" s="323"/>
      <c r="AD93" s="441"/>
      <c r="AE93" s="442"/>
      <c r="AF93" s="443"/>
      <c r="AG93" s="444"/>
      <c r="AH93" s="444"/>
      <c r="AI93" s="368"/>
      <c r="AJ93" s="368"/>
      <c r="AK93" s="368"/>
      <c r="AL93" s="368"/>
      <c r="AM93" s="368"/>
      <c r="AN93" s="368"/>
    </row>
    <row r="94" spans="1:52" x14ac:dyDescent="0.2">
      <c r="A94" s="329">
        <v>4</v>
      </c>
      <c r="B94" s="329" t="s">
        <v>4</v>
      </c>
      <c r="C94" s="330">
        <v>232650</v>
      </c>
      <c r="D94" s="329">
        <v>4</v>
      </c>
      <c r="E94" s="330">
        <v>227076</v>
      </c>
      <c r="F94" s="331">
        <f t="shared" si="11"/>
        <v>5574</v>
      </c>
      <c r="G94" s="374">
        <f t="shared" si="10"/>
        <v>2.4546847751413692E-2</v>
      </c>
      <c r="O94" s="386"/>
      <c r="P94" s="386"/>
      <c r="Q94" s="386"/>
      <c r="R94" s="386"/>
      <c r="S94" s="386"/>
      <c r="T94" s="386"/>
      <c r="AC94" s="323"/>
      <c r="AD94" s="441"/>
      <c r="AE94" s="442"/>
      <c r="AF94" s="443"/>
      <c r="AG94" s="444"/>
      <c r="AH94" s="444"/>
      <c r="AI94" s="368"/>
      <c r="AJ94" s="368"/>
      <c r="AK94" s="368"/>
      <c r="AL94" s="368"/>
      <c r="AM94" s="368"/>
      <c r="AN94" s="368"/>
    </row>
    <row r="95" spans="1:52" x14ac:dyDescent="0.2">
      <c r="A95" s="329">
        <v>5</v>
      </c>
      <c r="B95" s="329" t="s">
        <v>5</v>
      </c>
      <c r="C95" s="330">
        <v>1218726</v>
      </c>
      <c r="D95" s="329">
        <v>5</v>
      </c>
      <c r="E95" s="330">
        <v>1193702</v>
      </c>
      <c r="F95" s="331">
        <f t="shared" si="11"/>
        <v>25024</v>
      </c>
      <c r="G95" s="374">
        <f t="shared" si="10"/>
        <v>2.096335601347743E-2</v>
      </c>
      <c r="O95" s="386"/>
      <c r="P95" s="386"/>
      <c r="Q95" s="386"/>
      <c r="R95" s="386"/>
      <c r="S95" s="386"/>
      <c r="T95" s="386"/>
      <c r="AC95" s="323"/>
      <c r="AD95" s="441"/>
      <c r="AE95" s="442"/>
      <c r="AF95" s="443"/>
      <c r="AG95" s="443"/>
      <c r="AH95" s="443"/>
      <c r="AI95" s="368"/>
      <c r="AJ95" s="368"/>
      <c r="AK95" s="368"/>
      <c r="AL95" s="368"/>
      <c r="AM95" s="368"/>
      <c r="AN95" s="368"/>
    </row>
    <row r="96" spans="1:52" x14ac:dyDescent="0.2">
      <c r="A96" s="329">
        <v>6</v>
      </c>
      <c r="B96" s="329" t="s">
        <v>6</v>
      </c>
      <c r="C96" s="330">
        <v>14936</v>
      </c>
      <c r="D96" s="329">
        <v>6</v>
      </c>
      <c r="E96" s="330">
        <v>14613</v>
      </c>
      <c r="F96" s="331">
        <f t="shared" si="11"/>
        <v>323</v>
      </c>
      <c r="G96" s="374">
        <f t="shared" si="10"/>
        <v>2.2103606377882778E-2</v>
      </c>
      <c r="O96" s="386"/>
      <c r="P96" s="386"/>
      <c r="Q96" s="386"/>
      <c r="AC96" s="323"/>
      <c r="AD96" s="441"/>
      <c r="AE96" s="442"/>
      <c r="AF96" s="443"/>
      <c r="AG96" s="443"/>
      <c r="AH96" s="443"/>
      <c r="AI96" s="368"/>
      <c r="AJ96" s="368"/>
      <c r="AK96" s="368"/>
      <c r="AL96" s="368"/>
      <c r="AM96" s="368"/>
      <c r="AN96" s="368"/>
    </row>
    <row r="97" spans="1:40" x14ac:dyDescent="0.2">
      <c r="A97" s="329">
        <v>7</v>
      </c>
      <c r="B97" s="329" t="s">
        <v>7</v>
      </c>
      <c r="C97" s="330">
        <v>1628390</v>
      </c>
      <c r="D97" s="329">
        <v>7</v>
      </c>
      <c r="E97" s="330">
        <v>1602139</v>
      </c>
      <c r="F97" s="331">
        <f t="shared" si="11"/>
        <v>26251</v>
      </c>
      <c r="G97" s="374">
        <f t="shared" si="10"/>
        <v>1.6384970342772975E-2</v>
      </c>
      <c r="O97" s="386"/>
      <c r="P97" s="386"/>
      <c r="AC97" s="323"/>
      <c r="AD97" s="441"/>
      <c r="AE97" s="442"/>
      <c r="AF97" s="443"/>
      <c r="AG97" s="444"/>
      <c r="AH97" s="444"/>
      <c r="AI97" s="368"/>
      <c r="AJ97" s="368"/>
      <c r="AK97" s="368"/>
      <c r="AL97" s="368"/>
      <c r="AM97" s="368"/>
      <c r="AN97" s="368"/>
    </row>
    <row r="98" spans="1:40" x14ac:dyDescent="0.2">
      <c r="A98" s="329">
        <v>8</v>
      </c>
      <c r="B98" s="329" t="s">
        <v>8</v>
      </c>
      <c r="C98" s="330">
        <v>168777</v>
      </c>
      <c r="D98" s="329">
        <v>8</v>
      </c>
      <c r="E98" s="330">
        <v>164673</v>
      </c>
      <c r="F98" s="331">
        <f t="shared" si="11"/>
        <v>4104</v>
      </c>
      <c r="G98" s="374">
        <f t="shared" si="10"/>
        <v>2.4922118380062308E-2</v>
      </c>
      <c r="R98" s="386"/>
      <c r="S98" s="386"/>
      <c r="T98" s="386"/>
      <c r="AC98" s="323"/>
      <c r="AD98" s="441"/>
      <c r="AE98" s="442"/>
      <c r="AF98" s="443"/>
      <c r="AG98" s="443"/>
      <c r="AH98" s="443"/>
      <c r="AI98" s="368"/>
      <c r="AJ98" s="368"/>
      <c r="AK98" s="368"/>
      <c r="AL98" s="368"/>
      <c r="AM98" s="368"/>
      <c r="AN98" s="368"/>
    </row>
    <row r="99" spans="1:40" x14ac:dyDescent="0.2">
      <c r="A99" s="329">
        <v>9</v>
      </c>
      <c r="B99" s="329" t="s">
        <v>9</v>
      </c>
      <c r="C99" s="330">
        <v>11616</v>
      </c>
      <c r="D99" s="329">
        <v>9</v>
      </c>
      <c r="E99" s="330">
        <v>11403</v>
      </c>
      <c r="F99" s="331">
        <f t="shared" si="11"/>
        <v>213</v>
      </c>
      <c r="G99" s="374">
        <f t="shared" si="10"/>
        <v>1.8679294922388845E-2</v>
      </c>
      <c r="Q99" s="386"/>
      <c r="R99" s="386"/>
      <c r="S99" s="386"/>
      <c r="T99" s="386"/>
      <c r="AC99" s="323"/>
      <c r="AD99" s="441"/>
      <c r="AE99" s="441"/>
      <c r="AF99" s="444"/>
      <c r="AG99" s="444"/>
      <c r="AH99" s="444"/>
      <c r="AI99" s="368"/>
      <c r="AJ99" s="368"/>
      <c r="AK99" s="368"/>
      <c r="AL99" s="368"/>
      <c r="AM99" s="368"/>
      <c r="AN99" s="368"/>
    </row>
    <row r="100" spans="1:40" x14ac:dyDescent="0.2">
      <c r="A100" s="329">
        <v>10</v>
      </c>
      <c r="B100" s="329" t="s">
        <v>10</v>
      </c>
      <c r="C100" s="330">
        <v>9716</v>
      </c>
      <c r="D100" s="329">
        <v>10</v>
      </c>
      <c r="E100" s="330">
        <v>9536</v>
      </c>
      <c r="F100" s="331">
        <f t="shared" si="11"/>
        <v>180</v>
      </c>
      <c r="G100" s="374">
        <f t="shared" si="10"/>
        <v>1.8875838926174504E-2</v>
      </c>
      <c r="O100" s="386"/>
      <c r="P100" s="386"/>
      <c r="Q100" s="386"/>
      <c r="AC100" s="323"/>
      <c r="AD100" s="367"/>
      <c r="AE100" s="367"/>
      <c r="AF100" s="368"/>
      <c r="AG100" s="368"/>
      <c r="AH100" s="368"/>
      <c r="AI100" s="368"/>
      <c r="AJ100" s="368"/>
      <c r="AK100" s="368"/>
      <c r="AL100" s="368"/>
      <c r="AM100" s="368"/>
      <c r="AN100" s="368"/>
    </row>
    <row r="101" spans="1:40" x14ac:dyDescent="0.2">
      <c r="A101" s="329">
        <v>11</v>
      </c>
      <c r="B101" s="329" t="s">
        <v>11</v>
      </c>
      <c r="C101" s="330">
        <v>854354</v>
      </c>
      <c r="D101" s="329">
        <v>11</v>
      </c>
      <c r="E101" s="330">
        <v>838077</v>
      </c>
      <c r="F101" s="331">
        <f t="shared" si="11"/>
        <v>16277</v>
      </c>
      <c r="G101" s="374">
        <f t="shared" si="10"/>
        <v>1.9421843100335678E-2</v>
      </c>
      <c r="O101" s="386"/>
      <c r="P101" s="386"/>
      <c r="AC101" s="323"/>
      <c r="AD101" s="367"/>
      <c r="AE101" s="367"/>
      <c r="AF101" s="368"/>
      <c r="AG101" s="368"/>
      <c r="AH101" s="368"/>
      <c r="AI101" s="368"/>
      <c r="AJ101" s="368"/>
      <c r="AK101" s="368"/>
      <c r="AL101" s="368"/>
      <c r="AM101" s="368"/>
      <c r="AN101" s="368"/>
    </row>
    <row r="102" spans="1:40" x14ac:dyDescent="0.2">
      <c r="A102" s="329">
        <v>12</v>
      </c>
      <c r="B102" s="329" t="s">
        <v>12</v>
      </c>
      <c r="C102" s="330">
        <v>38057</v>
      </c>
      <c r="D102" s="329">
        <v>12</v>
      </c>
      <c r="E102" s="330">
        <v>37027</v>
      </c>
      <c r="F102" s="331">
        <f t="shared" si="11"/>
        <v>1030</v>
      </c>
      <c r="G102" s="374">
        <f t="shared" si="10"/>
        <v>2.7817538552947774E-2</v>
      </c>
      <c r="R102" s="386"/>
      <c r="S102" s="386"/>
      <c r="T102" s="386"/>
      <c r="AC102" s="323"/>
      <c r="AD102" s="367"/>
      <c r="AE102" s="367"/>
      <c r="AF102" s="368"/>
      <c r="AG102" s="368"/>
      <c r="AH102" s="368"/>
      <c r="AI102" s="368"/>
      <c r="AJ102" s="368"/>
      <c r="AK102" s="368"/>
      <c r="AL102" s="368"/>
      <c r="AM102" s="368"/>
      <c r="AN102" s="368"/>
    </row>
    <row r="103" spans="1:40" x14ac:dyDescent="0.2">
      <c r="A103" s="329">
        <v>13</v>
      </c>
      <c r="B103" s="329" t="s">
        <v>13</v>
      </c>
      <c r="C103" s="330">
        <v>5539</v>
      </c>
      <c r="D103" s="329">
        <v>13</v>
      </c>
      <c r="E103" s="330">
        <v>5454</v>
      </c>
      <c r="F103" s="331">
        <f t="shared" si="11"/>
        <v>85</v>
      </c>
      <c r="G103" s="374">
        <f t="shared" si="10"/>
        <v>1.5584891822515656E-2</v>
      </c>
      <c r="Q103" s="386"/>
      <c r="R103" s="386"/>
      <c r="S103" s="386"/>
      <c r="T103" s="386"/>
      <c r="AC103" s="323"/>
      <c r="AD103" s="367"/>
      <c r="AE103" s="367"/>
      <c r="AF103" s="368"/>
      <c r="AG103" s="368"/>
      <c r="AH103" s="368"/>
      <c r="AI103" s="368"/>
      <c r="AJ103" s="368"/>
      <c r="AK103" s="368"/>
      <c r="AL103" s="368"/>
      <c r="AM103" s="368"/>
      <c r="AN103" s="368"/>
    </row>
    <row r="104" spans="1:40" x14ac:dyDescent="0.2">
      <c r="A104" s="329">
        <v>14</v>
      </c>
      <c r="B104" s="329" t="s">
        <v>14</v>
      </c>
      <c r="C104" s="330">
        <v>15376</v>
      </c>
      <c r="D104" s="329">
        <v>14</v>
      </c>
      <c r="E104" s="330">
        <v>15128</v>
      </c>
      <c r="F104" s="331">
        <f t="shared" si="11"/>
        <v>248</v>
      </c>
      <c r="G104" s="374">
        <f t="shared" si="10"/>
        <v>1.6393442622950838E-2</v>
      </c>
      <c r="O104" s="386"/>
      <c r="P104" s="386"/>
      <c r="Q104" s="386"/>
      <c r="R104" s="386"/>
      <c r="S104" s="386"/>
      <c r="T104" s="386"/>
      <c r="AC104" s="323"/>
      <c r="AD104" s="367"/>
      <c r="AE104" s="367"/>
      <c r="AF104" s="368"/>
      <c r="AG104" s="368"/>
      <c r="AH104" s="368"/>
      <c r="AI104" s="368"/>
      <c r="AJ104" s="368"/>
      <c r="AK104" s="368"/>
      <c r="AL104" s="368"/>
      <c r="AM104" s="368"/>
      <c r="AN104" s="368"/>
    </row>
    <row r="105" spans="1:40" x14ac:dyDescent="0.2">
      <c r="A105" s="329">
        <v>15</v>
      </c>
      <c r="B105" s="329" t="s">
        <v>15</v>
      </c>
      <c r="C105" s="330">
        <v>38782</v>
      </c>
      <c r="D105" s="329">
        <v>15</v>
      </c>
      <c r="E105" s="330">
        <v>38064</v>
      </c>
      <c r="F105" s="331">
        <f t="shared" si="11"/>
        <v>718</v>
      </c>
      <c r="G105" s="374">
        <f t="shared" si="10"/>
        <v>1.8862967633459515E-2</v>
      </c>
      <c r="O105" s="386"/>
      <c r="P105" s="386"/>
      <c r="Q105" s="386"/>
      <c r="R105" s="386"/>
      <c r="S105" s="386"/>
      <c r="T105" s="386"/>
      <c r="AC105" s="323"/>
      <c r="AD105" s="367"/>
      <c r="AE105" s="367"/>
      <c r="AF105" s="368"/>
      <c r="AG105" s="368"/>
      <c r="AH105" s="368"/>
      <c r="AI105" s="368"/>
      <c r="AJ105" s="368"/>
      <c r="AK105" s="368"/>
      <c r="AL105" s="368"/>
      <c r="AM105" s="368"/>
      <c r="AN105" s="368"/>
    </row>
    <row r="106" spans="1:40" x14ac:dyDescent="0.2">
      <c r="A106" s="329">
        <v>16</v>
      </c>
      <c r="B106" s="329" t="s">
        <v>16</v>
      </c>
      <c r="C106" s="330">
        <v>21713</v>
      </c>
      <c r="D106" s="329">
        <v>16</v>
      </c>
      <c r="E106" s="330">
        <v>21426</v>
      </c>
      <c r="F106" s="331">
        <f t="shared" si="11"/>
        <v>287</v>
      </c>
      <c r="G106" s="374">
        <f t="shared" si="10"/>
        <v>1.3394940726220383E-2</v>
      </c>
      <c r="O106" s="386"/>
      <c r="P106" s="386"/>
      <c r="Q106" s="386"/>
      <c r="R106" s="386"/>
      <c r="S106" s="386"/>
      <c r="T106" s="386"/>
      <c r="AC106" s="323"/>
      <c r="AD106" s="367"/>
      <c r="AE106" s="367"/>
      <c r="AF106" s="368"/>
      <c r="AG106" s="368"/>
      <c r="AH106" s="368"/>
      <c r="AI106" s="368"/>
      <c r="AJ106" s="368"/>
      <c r="AK106" s="368"/>
      <c r="AL106" s="368"/>
      <c r="AM106" s="368"/>
      <c r="AN106" s="368"/>
    </row>
    <row r="107" spans="1:40" x14ac:dyDescent="0.2">
      <c r="A107" s="329">
        <v>17</v>
      </c>
      <c r="B107" s="329" t="s">
        <v>17</v>
      </c>
      <c r="C107" s="330">
        <v>27368</v>
      </c>
      <c r="D107" s="329">
        <v>17</v>
      </c>
      <c r="E107" s="330">
        <v>26664</v>
      </c>
      <c r="F107" s="331">
        <f t="shared" si="11"/>
        <v>704</v>
      </c>
      <c r="G107" s="374">
        <f t="shared" si="10"/>
        <v>2.64026402640265E-2</v>
      </c>
      <c r="O107" s="386"/>
      <c r="P107" s="386"/>
      <c r="Q107" s="386"/>
      <c r="R107" s="386"/>
      <c r="S107" s="386"/>
      <c r="T107" s="386"/>
      <c r="AC107" s="323"/>
      <c r="AD107" s="367"/>
      <c r="AE107" s="367"/>
      <c r="AF107" s="368"/>
      <c r="AG107" s="368"/>
      <c r="AH107" s="368"/>
      <c r="AI107" s="368"/>
      <c r="AJ107" s="368"/>
      <c r="AK107" s="368"/>
      <c r="AL107" s="368"/>
      <c r="AM107" s="368"/>
      <c r="AN107" s="368"/>
    </row>
    <row r="108" spans="1:40" x14ac:dyDescent="0.2">
      <c r="A108" s="329">
        <v>18</v>
      </c>
      <c r="B108" s="329" t="s">
        <v>18</v>
      </c>
      <c r="C108" s="330">
        <v>608790</v>
      </c>
      <c r="D108" s="329">
        <v>18</v>
      </c>
      <c r="E108" s="330">
        <v>566781</v>
      </c>
      <c r="F108" s="331">
        <f t="shared" si="11"/>
        <v>42009</v>
      </c>
      <c r="G108" s="374">
        <f t="shared" si="10"/>
        <v>7.4118574899299627E-2</v>
      </c>
      <c r="O108" s="386"/>
      <c r="P108" s="386"/>
      <c r="Q108" s="386"/>
      <c r="R108" s="386"/>
      <c r="S108" s="386"/>
      <c r="T108" s="386"/>
      <c r="AC108" s="323"/>
      <c r="AD108" s="367"/>
      <c r="AE108" s="367"/>
      <c r="AF108" s="368"/>
      <c r="AG108" s="368"/>
      <c r="AH108" s="368"/>
      <c r="AI108" s="368"/>
      <c r="AJ108" s="368"/>
      <c r="AK108" s="368"/>
      <c r="AL108" s="368"/>
      <c r="AM108" s="368"/>
      <c r="AN108" s="368"/>
    </row>
    <row r="109" spans="1:40" x14ac:dyDescent="0.2">
      <c r="A109" s="329">
        <v>19</v>
      </c>
      <c r="B109" s="329" t="s">
        <v>19</v>
      </c>
      <c r="C109" s="330">
        <v>4207355</v>
      </c>
      <c r="D109" s="329">
        <v>19</v>
      </c>
      <c r="E109" s="330">
        <v>4167664</v>
      </c>
      <c r="F109" s="331">
        <f t="shared" si="11"/>
        <v>39691</v>
      </c>
      <c r="G109" s="374">
        <f t="shared" si="10"/>
        <v>9.523560440573009E-3</v>
      </c>
      <c r="O109" s="386"/>
      <c r="P109" s="386"/>
      <c r="Q109" s="386"/>
      <c r="R109" s="386"/>
      <c r="S109" s="386"/>
      <c r="T109" s="386"/>
      <c r="AC109" s="323"/>
      <c r="AD109" s="367"/>
      <c r="AE109" s="367"/>
      <c r="AF109" s="368"/>
      <c r="AG109" s="368"/>
      <c r="AH109" s="368"/>
      <c r="AI109" s="368"/>
      <c r="AJ109" s="368"/>
      <c r="AK109" s="368"/>
      <c r="AL109" s="368"/>
      <c r="AM109" s="368"/>
      <c r="AN109" s="368"/>
    </row>
    <row r="110" spans="1:40" x14ac:dyDescent="0.2">
      <c r="A110" s="329">
        <v>20</v>
      </c>
      <c r="B110" s="329" t="s">
        <v>20</v>
      </c>
      <c r="C110" s="330">
        <v>405397</v>
      </c>
      <c r="D110" s="329">
        <v>20</v>
      </c>
      <c r="E110" s="330">
        <v>397115</v>
      </c>
      <c r="F110" s="331">
        <f t="shared" si="11"/>
        <v>8282</v>
      </c>
      <c r="G110" s="374">
        <f t="shared" si="10"/>
        <v>2.085541971469218E-2</v>
      </c>
      <c r="O110" s="386"/>
      <c r="P110" s="386"/>
      <c r="Q110" s="386"/>
      <c r="R110" s="386"/>
      <c r="S110" s="386"/>
      <c r="T110" s="386"/>
      <c r="AC110" s="323"/>
      <c r="AD110" s="367"/>
      <c r="AE110" s="367"/>
      <c r="AF110" s="368"/>
      <c r="AG110" s="368"/>
      <c r="AH110" s="368"/>
      <c r="AI110" s="368"/>
      <c r="AJ110" s="368"/>
      <c r="AK110" s="368"/>
      <c r="AL110" s="368"/>
      <c r="AM110" s="368"/>
      <c r="AN110" s="368"/>
    </row>
    <row r="111" spans="1:40" x14ac:dyDescent="0.2">
      <c r="A111" s="329">
        <v>21</v>
      </c>
      <c r="B111" s="329" t="s">
        <v>21</v>
      </c>
      <c r="C111" s="330">
        <v>3327315</v>
      </c>
      <c r="D111" s="329">
        <v>21</v>
      </c>
      <c r="E111" s="330">
        <v>3292630</v>
      </c>
      <c r="F111" s="331">
        <f t="shared" si="11"/>
        <v>34685</v>
      </c>
      <c r="G111" s="374">
        <f t="shared" si="10"/>
        <v>1.0534132289385711E-2</v>
      </c>
      <c r="O111" s="386"/>
      <c r="P111" s="386"/>
      <c r="Q111" s="386"/>
      <c r="R111" s="386"/>
      <c r="S111" s="386"/>
      <c r="T111" s="386"/>
      <c r="AC111" s="323"/>
      <c r="AD111" s="367"/>
      <c r="AE111" s="367"/>
      <c r="AF111" s="368"/>
      <c r="AG111" s="368"/>
      <c r="AH111" s="368"/>
      <c r="AI111" s="368"/>
      <c r="AJ111" s="368"/>
      <c r="AK111" s="368"/>
      <c r="AL111" s="368"/>
      <c r="AM111" s="368"/>
      <c r="AN111" s="368"/>
    </row>
    <row r="112" spans="1:40" x14ac:dyDescent="0.2">
      <c r="A112" s="329">
        <v>22</v>
      </c>
      <c r="B112" s="329" t="s">
        <v>22</v>
      </c>
      <c r="C112" s="330">
        <v>23805</v>
      </c>
      <c r="D112" s="329">
        <v>22</v>
      </c>
      <c r="E112" s="330">
        <v>23115</v>
      </c>
      <c r="F112" s="331">
        <f t="shared" si="11"/>
        <v>690</v>
      </c>
      <c r="G112" s="374">
        <f t="shared" si="10"/>
        <v>2.9850746268656803E-2</v>
      </c>
      <c r="O112" s="386"/>
      <c r="P112" s="386"/>
      <c r="Q112" s="386"/>
      <c r="R112" s="386"/>
      <c r="S112" s="386"/>
      <c r="T112" s="386"/>
      <c r="AC112" s="323"/>
      <c r="AD112" s="367"/>
      <c r="AE112" s="367"/>
      <c r="AF112" s="368"/>
      <c r="AG112" s="368"/>
      <c r="AH112" s="368"/>
      <c r="AI112" s="368"/>
      <c r="AJ112" s="368"/>
      <c r="AK112" s="368"/>
      <c r="AL112" s="368"/>
      <c r="AM112" s="368"/>
      <c r="AN112" s="368"/>
    </row>
    <row r="113" spans="1:40" x14ac:dyDescent="0.2">
      <c r="A113" s="329">
        <v>23</v>
      </c>
      <c r="B113" s="329" t="s">
        <v>23</v>
      </c>
      <c r="C113" s="330">
        <v>1449761</v>
      </c>
      <c r="D113" s="329">
        <v>23</v>
      </c>
      <c r="E113" s="330">
        <v>1423937</v>
      </c>
      <c r="F113" s="331">
        <f t="shared" si="11"/>
        <v>25824</v>
      </c>
      <c r="G113" s="374">
        <f t="shared" si="10"/>
        <v>1.8135633809641893E-2</v>
      </c>
      <c r="O113" s="386"/>
      <c r="P113" s="386"/>
      <c r="Q113" s="386"/>
      <c r="R113" s="386"/>
      <c r="S113" s="386"/>
      <c r="T113" s="386"/>
      <c r="AC113" s="323"/>
      <c r="AD113" s="367"/>
      <c r="AE113" s="367"/>
      <c r="AF113" s="368"/>
      <c r="AG113" s="368"/>
      <c r="AH113" s="368"/>
      <c r="AI113" s="368"/>
      <c r="AJ113" s="368"/>
      <c r="AK113" s="368"/>
      <c r="AL113" s="368"/>
      <c r="AM113" s="368"/>
      <c r="AN113" s="368"/>
    </row>
    <row r="114" spans="1:40" x14ac:dyDescent="0.2">
      <c r="A114" s="329">
        <v>24</v>
      </c>
      <c r="B114" s="329" t="s">
        <v>413</v>
      </c>
      <c r="C114" s="330">
        <v>251216</v>
      </c>
      <c r="D114" s="329">
        <v>24</v>
      </c>
      <c r="E114" s="330">
        <v>247569</v>
      </c>
      <c r="F114" s="331">
        <f t="shared" si="11"/>
        <v>3647</v>
      </c>
      <c r="G114" s="374">
        <f t="shared" si="10"/>
        <v>1.4731246642350149E-2</v>
      </c>
      <c r="O114" s="386"/>
      <c r="P114" s="386"/>
      <c r="Q114" s="386"/>
      <c r="R114" s="386"/>
      <c r="S114" s="386"/>
      <c r="T114" s="386"/>
      <c r="AC114" s="323"/>
      <c r="AD114" s="367"/>
      <c r="AE114" s="367"/>
      <c r="AF114" s="368"/>
      <c r="AG114" s="368"/>
      <c r="AH114" s="368"/>
      <c r="AI114" s="368"/>
      <c r="AJ114" s="368"/>
      <c r="AK114" s="368"/>
      <c r="AL114" s="368"/>
      <c r="AM114" s="368"/>
      <c r="AN114" s="368"/>
    </row>
    <row r="115" spans="1:40" x14ac:dyDescent="0.2">
      <c r="A115" s="329">
        <v>25</v>
      </c>
      <c r="B115" s="329" t="s">
        <v>25</v>
      </c>
      <c r="C115" s="330">
        <v>77295</v>
      </c>
      <c r="D115" s="329">
        <v>25</v>
      </c>
      <c r="E115" s="330">
        <v>75774</v>
      </c>
      <c r="F115" s="331">
        <f t="shared" si="11"/>
        <v>1521</v>
      </c>
      <c r="G115" s="374">
        <f t="shared" si="10"/>
        <v>2.0072848206508898E-2</v>
      </c>
      <c r="O115" s="386"/>
      <c r="P115" s="386"/>
      <c r="Q115" s="386"/>
      <c r="R115" s="386"/>
      <c r="S115" s="386"/>
      <c r="T115" s="386"/>
      <c r="AC115" s="323"/>
      <c r="AD115" s="367"/>
      <c r="AE115" s="367"/>
      <c r="AF115" s="368"/>
      <c r="AG115" s="368"/>
      <c r="AH115" s="368"/>
      <c r="AI115" s="368"/>
      <c r="AJ115" s="368"/>
      <c r="AK115" s="368"/>
      <c r="AL115" s="368"/>
      <c r="AM115" s="368"/>
      <c r="AN115" s="368"/>
    </row>
    <row r="116" spans="1:40" x14ac:dyDescent="0.2">
      <c r="A116" s="329">
        <v>26</v>
      </c>
      <c r="B116" s="329" t="s">
        <v>170</v>
      </c>
      <c r="C116" s="330">
        <v>288185</v>
      </c>
      <c r="D116" s="329">
        <v>26</v>
      </c>
      <c r="E116" s="330">
        <v>282636</v>
      </c>
      <c r="F116" s="331">
        <f t="shared" si="11"/>
        <v>5549</v>
      </c>
      <c r="G116" s="374">
        <f t="shared" si="10"/>
        <v>1.9633026224543215E-2</v>
      </c>
      <c r="O116" s="386"/>
      <c r="P116" s="386"/>
      <c r="Q116" s="386"/>
      <c r="R116" s="386"/>
      <c r="S116" s="386"/>
      <c r="T116" s="386"/>
      <c r="AC116" s="323"/>
      <c r="AD116" s="367"/>
      <c r="AE116" s="367"/>
      <c r="AF116" s="368"/>
      <c r="AG116" s="368"/>
      <c r="AH116" s="368"/>
      <c r="AI116" s="368"/>
      <c r="AJ116" s="368"/>
      <c r="AK116" s="368"/>
      <c r="AL116" s="368"/>
      <c r="AM116" s="368"/>
      <c r="AN116" s="368"/>
    </row>
    <row r="117" spans="1:40" x14ac:dyDescent="0.2">
      <c r="A117" s="329">
        <v>27</v>
      </c>
      <c r="B117" s="329" t="s">
        <v>27</v>
      </c>
      <c r="C117" s="330">
        <v>190115</v>
      </c>
      <c r="D117" s="329">
        <v>27</v>
      </c>
      <c r="E117" s="330">
        <v>186489</v>
      </c>
      <c r="F117" s="331">
        <f t="shared" si="11"/>
        <v>3626</v>
      </c>
      <c r="G117" s="374">
        <f t="shared" si="10"/>
        <v>1.944350605129519E-2</v>
      </c>
      <c r="O117" s="386"/>
      <c r="P117" s="386"/>
      <c r="Q117" s="386"/>
      <c r="R117" s="386"/>
      <c r="S117" s="386"/>
      <c r="T117" s="386"/>
      <c r="AC117" s="323"/>
      <c r="AD117" s="367"/>
      <c r="AE117" s="367"/>
      <c r="AF117" s="368"/>
      <c r="AG117" s="368"/>
      <c r="AH117" s="368"/>
      <c r="AI117" s="368"/>
      <c r="AJ117" s="368"/>
      <c r="AK117" s="368"/>
      <c r="AL117" s="368"/>
      <c r="AM117" s="368"/>
      <c r="AN117" s="368"/>
    </row>
    <row r="118" spans="1:40" x14ac:dyDescent="0.2">
      <c r="A118" s="329">
        <v>28</v>
      </c>
      <c r="B118" s="329" t="s">
        <v>28</v>
      </c>
      <c r="C118" s="330">
        <v>55273</v>
      </c>
      <c r="D118" s="329">
        <v>28</v>
      </c>
      <c r="E118" s="330">
        <v>53878</v>
      </c>
      <c r="F118" s="331">
        <f t="shared" si="11"/>
        <v>1395</v>
      </c>
      <c r="G118" s="374">
        <f t="shared" si="10"/>
        <v>2.589182968929804E-2</v>
      </c>
      <c r="O118" s="386"/>
      <c r="P118" s="386"/>
      <c r="Q118" s="386"/>
      <c r="R118" s="386"/>
      <c r="S118" s="386"/>
      <c r="T118" s="386"/>
      <c r="AC118" s="323"/>
      <c r="AD118" s="367"/>
      <c r="AE118" s="367"/>
      <c r="AF118" s="368"/>
      <c r="AG118" s="368"/>
      <c r="AH118" s="368"/>
      <c r="AI118" s="368"/>
      <c r="AJ118" s="368"/>
      <c r="AK118" s="368"/>
      <c r="AL118" s="368"/>
      <c r="AM118" s="368"/>
      <c r="AN118" s="368"/>
    </row>
    <row r="119" spans="1:40" x14ac:dyDescent="0.2">
      <c r="A119" s="329">
        <v>29</v>
      </c>
      <c r="B119" s="329" t="s">
        <v>29</v>
      </c>
      <c r="C119" s="330">
        <v>2153611</v>
      </c>
      <c r="D119" s="329">
        <v>29</v>
      </c>
      <c r="E119" s="330">
        <v>2102740</v>
      </c>
      <c r="F119" s="331">
        <f t="shared" si="11"/>
        <v>50871</v>
      </c>
      <c r="G119" s="374">
        <f t="shared" si="10"/>
        <v>2.419271997488992E-2</v>
      </c>
      <c r="O119" s="386"/>
      <c r="P119" s="386"/>
      <c r="Q119" s="386"/>
      <c r="R119" s="386"/>
      <c r="S119" s="386"/>
      <c r="T119" s="386"/>
      <c r="AC119" s="323"/>
      <c r="AD119" s="367"/>
      <c r="AE119" s="367"/>
      <c r="AF119" s="368"/>
      <c r="AG119" s="368"/>
      <c r="AH119" s="368"/>
      <c r="AI119" s="368"/>
      <c r="AJ119" s="368"/>
      <c r="AK119" s="368"/>
      <c r="AL119" s="368"/>
      <c r="AM119" s="368"/>
      <c r="AN119" s="368"/>
    </row>
    <row r="120" spans="1:40" x14ac:dyDescent="0.2">
      <c r="A120" s="329">
        <v>30</v>
      </c>
      <c r="B120" s="329" t="s">
        <v>30</v>
      </c>
      <c r="C120" s="330">
        <v>121530</v>
      </c>
      <c r="D120" s="329">
        <v>30</v>
      </c>
      <c r="E120" s="330">
        <v>119692</v>
      </c>
      <c r="F120" s="331">
        <f t="shared" si="11"/>
        <v>1838</v>
      </c>
      <c r="G120" s="374">
        <f t="shared" si="10"/>
        <v>1.5356080606891087E-2</v>
      </c>
      <c r="O120" s="386"/>
      <c r="P120" s="386"/>
      <c r="Q120" s="386"/>
      <c r="AC120" s="323"/>
      <c r="AD120" s="367"/>
      <c r="AE120" s="367"/>
      <c r="AF120" s="368"/>
      <c r="AG120" s="368"/>
      <c r="AH120" s="368"/>
      <c r="AI120" s="368"/>
      <c r="AJ120" s="368"/>
      <c r="AK120" s="368"/>
      <c r="AL120" s="368"/>
      <c r="AM120" s="368"/>
      <c r="AN120" s="368"/>
    </row>
    <row r="121" spans="1:40" x14ac:dyDescent="0.2">
      <c r="A121" s="329">
        <v>31</v>
      </c>
      <c r="B121" s="329" t="s">
        <v>31</v>
      </c>
      <c r="C121" s="330">
        <v>361523</v>
      </c>
      <c r="D121" s="329">
        <v>31</v>
      </c>
      <c r="E121" s="330">
        <v>355760</v>
      </c>
      <c r="F121" s="331">
        <f t="shared" si="11"/>
        <v>5763</v>
      </c>
      <c r="G121" s="374">
        <f>C121/E121-1</f>
        <v>1.619912300427262E-2</v>
      </c>
      <c r="O121" s="386"/>
      <c r="P121" s="386"/>
      <c r="R121" s="386"/>
      <c r="S121" s="386"/>
      <c r="T121" s="386"/>
      <c r="AC121" s="323"/>
      <c r="AD121" s="367"/>
      <c r="AE121" s="367"/>
      <c r="AF121" s="368"/>
      <c r="AG121" s="368"/>
      <c r="AH121" s="368"/>
      <c r="AI121" s="368"/>
      <c r="AJ121" s="368"/>
      <c r="AK121" s="368"/>
      <c r="AL121" s="368"/>
      <c r="AM121" s="368"/>
      <c r="AN121" s="368"/>
    </row>
    <row r="122" spans="1:40" x14ac:dyDescent="0.2">
      <c r="A122" s="329">
        <v>32</v>
      </c>
      <c r="B122" s="329" t="s">
        <v>32</v>
      </c>
      <c r="C122" s="330">
        <v>30401</v>
      </c>
      <c r="D122" s="329">
        <v>32</v>
      </c>
      <c r="E122" s="330">
        <v>29711</v>
      </c>
      <c r="F122" s="331">
        <f t="shared" si="11"/>
        <v>690</v>
      </c>
      <c r="G122" s="374">
        <f t="shared" si="10"/>
        <v>2.3223721853858903E-2</v>
      </c>
      <c r="Q122" s="386"/>
      <c r="R122" s="386"/>
      <c r="S122" s="386"/>
      <c r="T122" s="386"/>
      <c r="AC122" s="323"/>
      <c r="AD122" s="367"/>
      <c r="AE122" s="367"/>
      <c r="AF122" s="368"/>
      <c r="AG122" s="368"/>
      <c r="AH122" s="368"/>
      <c r="AI122" s="368"/>
      <c r="AJ122" s="368"/>
      <c r="AK122" s="368"/>
      <c r="AL122" s="368"/>
      <c r="AM122" s="368"/>
      <c r="AN122" s="368"/>
    </row>
    <row r="123" spans="1:40" x14ac:dyDescent="0.2">
      <c r="A123" s="329">
        <v>33</v>
      </c>
      <c r="B123" s="329" t="s">
        <v>33</v>
      </c>
      <c r="C123" s="330">
        <v>7878</v>
      </c>
      <c r="D123" s="329">
        <v>33</v>
      </c>
      <c r="E123" s="330">
        <v>7687</v>
      </c>
      <c r="F123" s="331">
        <f t="shared" si="11"/>
        <v>191</v>
      </c>
      <c r="G123" s="374">
        <f t="shared" si="10"/>
        <v>2.4847144529725584E-2</v>
      </c>
      <c r="O123" s="386"/>
      <c r="P123" s="386"/>
      <c r="Q123" s="386"/>
      <c r="R123" s="386"/>
      <c r="S123" s="386"/>
      <c r="T123" s="386"/>
      <c r="AC123" s="323"/>
      <c r="AD123" s="367"/>
      <c r="AE123" s="367"/>
      <c r="AF123" s="368"/>
      <c r="AG123" s="368"/>
      <c r="AH123" s="368"/>
      <c r="AI123" s="368"/>
      <c r="AJ123" s="368"/>
      <c r="AK123" s="368"/>
      <c r="AL123" s="368"/>
      <c r="AM123" s="368"/>
      <c r="AN123" s="368"/>
    </row>
    <row r="124" spans="1:40" x14ac:dyDescent="0.2">
      <c r="A124" s="329">
        <v>34</v>
      </c>
      <c r="B124" s="329" t="s">
        <v>34</v>
      </c>
      <c r="C124" s="330">
        <v>1229020</v>
      </c>
      <c r="D124" s="329">
        <v>34</v>
      </c>
      <c r="E124" s="330">
        <v>1217705</v>
      </c>
      <c r="F124" s="331">
        <f t="shared" si="11"/>
        <v>11315</v>
      </c>
      <c r="G124" s="374">
        <f t="shared" si="10"/>
        <v>9.292069918412027E-3</v>
      </c>
      <c r="O124" s="386"/>
      <c r="P124" s="386"/>
      <c r="Q124" s="386"/>
      <c r="R124" s="386"/>
      <c r="S124" s="386"/>
      <c r="T124" s="386"/>
      <c r="AC124" s="323"/>
      <c r="AD124" s="367"/>
      <c r="AE124" s="367"/>
      <c r="AF124" s="368"/>
      <c r="AG124" s="368"/>
      <c r="AH124" s="368"/>
      <c r="AI124" s="368"/>
      <c r="AJ124" s="368"/>
      <c r="AK124" s="368"/>
      <c r="AL124" s="368"/>
      <c r="AM124" s="368"/>
      <c r="AN124" s="368"/>
    </row>
    <row r="125" spans="1:40" x14ac:dyDescent="0.2">
      <c r="A125" s="329">
        <v>35</v>
      </c>
      <c r="B125" s="329" t="s">
        <v>35</v>
      </c>
      <c r="C125" s="330">
        <v>118078</v>
      </c>
      <c r="D125" s="329">
        <v>35</v>
      </c>
      <c r="E125" s="330">
        <v>113798</v>
      </c>
      <c r="F125" s="331">
        <f t="shared" si="11"/>
        <v>4280</v>
      </c>
      <c r="G125" s="374">
        <f t="shared" si="10"/>
        <v>3.7610502820787817E-2</v>
      </c>
      <c r="O125" s="386"/>
      <c r="P125" s="386"/>
      <c r="Q125" s="386"/>
      <c r="R125" s="386"/>
      <c r="S125" s="386"/>
      <c r="T125" s="386"/>
      <c r="AC125" s="323"/>
      <c r="AD125" s="367"/>
      <c r="AE125" s="367"/>
      <c r="AF125" s="368"/>
      <c r="AG125" s="368"/>
      <c r="AH125" s="368"/>
      <c r="AI125" s="368"/>
      <c r="AJ125" s="368"/>
      <c r="AK125" s="368"/>
      <c r="AL125" s="368"/>
      <c r="AM125" s="368"/>
      <c r="AN125" s="368"/>
    </row>
    <row r="126" spans="1:40" x14ac:dyDescent="0.2">
      <c r="A126" s="329">
        <v>36</v>
      </c>
      <c r="B126" s="329" t="s">
        <v>36</v>
      </c>
      <c r="C126" s="330">
        <v>697013</v>
      </c>
      <c r="D126" s="329">
        <v>36</v>
      </c>
      <c r="E126" s="330">
        <v>681647</v>
      </c>
      <c r="F126" s="331">
        <f t="shared" si="11"/>
        <v>15366</v>
      </c>
      <c r="G126" s="374">
        <f t="shared" si="10"/>
        <v>2.2542459660205294E-2</v>
      </c>
      <c r="O126" s="386"/>
      <c r="P126" s="386"/>
      <c r="Q126" s="386"/>
      <c r="R126" s="386"/>
      <c r="S126" s="386"/>
      <c r="T126" s="386"/>
      <c r="AC126" s="323"/>
      <c r="AD126" s="367"/>
      <c r="AE126" s="367"/>
      <c r="AF126" s="368"/>
      <c r="AG126" s="368"/>
      <c r="AH126" s="368"/>
      <c r="AI126" s="368"/>
      <c r="AJ126" s="368"/>
      <c r="AK126" s="368"/>
      <c r="AL126" s="368"/>
      <c r="AM126" s="368"/>
      <c r="AN126" s="368"/>
    </row>
    <row r="127" spans="1:40" x14ac:dyDescent="0.2">
      <c r="A127" s="329">
        <v>37</v>
      </c>
      <c r="B127" s="329" t="s">
        <v>37</v>
      </c>
      <c r="C127" s="330">
        <v>320745</v>
      </c>
      <c r="D127" s="329">
        <v>37</v>
      </c>
      <c r="E127" s="330">
        <v>312289</v>
      </c>
      <c r="F127" s="331">
        <f t="shared" si="11"/>
        <v>8456</v>
      </c>
      <c r="G127" s="374">
        <f t="shared" si="10"/>
        <v>2.7077482716330037E-2</v>
      </c>
      <c r="O127" s="386"/>
      <c r="P127" s="386"/>
      <c r="Q127" s="386"/>
      <c r="R127" s="386"/>
      <c r="S127" s="386"/>
      <c r="T127" s="386"/>
      <c r="AC127" s="323"/>
      <c r="AD127" s="367"/>
      <c r="AE127" s="367"/>
      <c r="AF127" s="368"/>
      <c r="AG127" s="368"/>
      <c r="AH127" s="368"/>
      <c r="AI127" s="368"/>
      <c r="AJ127" s="368"/>
      <c r="AK127" s="368"/>
      <c r="AL127" s="368"/>
      <c r="AM127" s="368"/>
      <c r="AN127" s="368"/>
    </row>
    <row r="128" spans="1:40" x14ac:dyDescent="0.2">
      <c r="A128" s="329">
        <v>38</v>
      </c>
      <c r="B128" s="329" t="s">
        <v>38</v>
      </c>
      <c r="C128" s="330">
        <v>280981</v>
      </c>
      <c r="D128" s="329">
        <v>38</v>
      </c>
      <c r="E128" s="330">
        <v>277277</v>
      </c>
      <c r="F128" s="331">
        <f t="shared" si="11"/>
        <v>3704</v>
      </c>
      <c r="G128" s="374">
        <f t="shared" si="10"/>
        <v>1.3358482672562122E-2</v>
      </c>
      <c r="O128" s="386"/>
      <c r="P128" s="386"/>
      <c r="Q128" s="386"/>
      <c r="R128" s="386"/>
      <c r="S128" s="386"/>
      <c r="T128" s="386"/>
      <c r="AC128" s="323"/>
      <c r="AD128" s="367"/>
      <c r="AE128" s="367"/>
      <c r="AF128" s="368"/>
      <c r="AG128" s="368"/>
      <c r="AH128" s="368"/>
      <c r="AI128" s="368"/>
      <c r="AJ128" s="368"/>
      <c r="AK128" s="368"/>
      <c r="AL128" s="368"/>
      <c r="AM128" s="368"/>
      <c r="AN128" s="368"/>
    </row>
    <row r="129" spans="1:40" x14ac:dyDescent="0.2">
      <c r="A129" s="329">
        <v>39</v>
      </c>
      <c r="B129" s="329" t="s">
        <v>39</v>
      </c>
      <c r="C129" s="330">
        <v>381016</v>
      </c>
      <c r="D129" s="329">
        <v>39</v>
      </c>
      <c r="E129" s="330">
        <v>374071</v>
      </c>
      <c r="F129" s="331">
        <f t="shared" si="11"/>
        <v>6945</v>
      </c>
      <c r="G129" s="374">
        <f t="shared" si="10"/>
        <v>1.8565994156189536E-2</v>
      </c>
      <c r="O129" s="386"/>
      <c r="P129" s="386"/>
      <c r="Q129" s="386"/>
      <c r="AC129" s="323"/>
      <c r="AD129" s="367"/>
      <c r="AE129" s="367"/>
      <c r="AF129" s="368"/>
      <c r="AG129" s="368"/>
      <c r="AH129" s="368"/>
      <c r="AI129" s="368"/>
      <c r="AJ129" s="368"/>
      <c r="AK129" s="368"/>
      <c r="AL129" s="368"/>
      <c r="AM129" s="368"/>
      <c r="AN129" s="368"/>
    </row>
    <row r="130" spans="1:40" x14ac:dyDescent="0.2">
      <c r="A130" s="329">
        <v>40</v>
      </c>
      <c r="B130" s="329" t="s">
        <v>40</v>
      </c>
      <c r="C130" s="330">
        <v>32323</v>
      </c>
      <c r="D130" s="329">
        <v>40</v>
      </c>
      <c r="E130" s="330">
        <v>31711</v>
      </c>
      <c r="F130" s="331">
        <f t="shared" si="11"/>
        <v>612</v>
      </c>
      <c r="G130" s="374">
        <f t="shared" si="10"/>
        <v>1.9299296773990005E-2</v>
      </c>
      <c r="O130" s="386"/>
      <c r="P130" s="386"/>
      <c r="R130" s="386"/>
      <c r="S130" s="386"/>
      <c r="T130" s="386"/>
      <c r="AC130" s="323"/>
      <c r="AD130" s="367"/>
      <c r="AE130" s="367"/>
      <c r="AF130" s="368"/>
      <c r="AG130" s="368"/>
      <c r="AH130" s="368"/>
      <c r="AI130" s="368"/>
      <c r="AJ130" s="368"/>
      <c r="AK130" s="368"/>
      <c r="AL130" s="368"/>
      <c r="AM130" s="368"/>
      <c r="AN130" s="368"/>
    </row>
    <row r="131" spans="1:40" x14ac:dyDescent="0.2">
      <c r="A131" s="329">
        <v>41</v>
      </c>
      <c r="B131" s="329" t="s">
        <v>41</v>
      </c>
      <c r="C131" s="330">
        <v>752021</v>
      </c>
      <c r="D131" s="329">
        <v>41</v>
      </c>
      <c r="E131" s="330">
        <v>736823</v>
      </c>
      <c r="F131" s="331">
        <f t="shared" si="11"/>
        <v>15198</v>
      </c>
      <c r="G131" s="374">
        <f t="shared" si="10"/>
        <v>2.0626391955734347E-2</v>
      </c>
      <c r="Q131" s="386"/>
      <c r="R131" s="386"/>
      <c r="S131" s="386"/>
      <c r="T131" s="386"/>
      <c r="AC131" s="323"/>
      <c r="AD131" s="367"/>
      <c r="AE131" s="367"/>
      <c r="AF131" s="368"/>
      <c r="AG131" s="368"/>
      <c r="AH131" s="368"/>
      <c r="AI131" s="368"/>
      <c r="AJ131" s="368"/>
      <c r="AK131" s="368"/>
      <c r="AL131" s="368"/>
      <c r="AM131" s="368"/>
      <c r="AN131" s="368"/>
    </row>
    <row r="132" spans="1:40" x14ac:dyDescent="0.2">
      <c r="A132" s="329">
        <v>42</v>
      </c>
      <c r="B132" s="329" t="s">
        <v>42</v>
      </c>
      <c r="C132" s="330">
        <v>10246</v>
      </c>
      <c r="D132" s="329">
        <v>42</v>
      </c>
      <c r="E132" s="330">
        <v>9896</v>
      </c>
      <c r="F132" s="331">
        <f t="shared" si="11"/>
        <v>350</v>
      </c>
      <c r="G132" s="374">
        <f t="shared" si="10"/>
        <v>3.5367825383993523E-2</v>
      </c>
      <c r="O132" s="386"/>
      <c r="P132" s="386"/>
      <c r="Q132" s="386"/>
      <c r="R132" s="386"/>
      <c r="S132" s="386"/>
      <c r="T132" s="386"/>
      <c r="AC132" s="323"/>
      <c r="AD132" s="367"/>
      <c r="AE132" s="367"/>
      <c r="AF132" s="368"/>
      <c r="AG132" s="368"/>
      <c r="AH132" s="368"/>
      <c r="AI132" s="368"/>
      <c r="AJ132" s="368"/>
      <c r="AK132" s="368"/>
      <c r="AL132" s="368"/>
      <c r="AM132" s="368"/>
      <c r="AN132" s="368"/>
    </row>
    <row r="133" spans="1:40" x14ac:dyDescent="0.2">
      <c r="A133" s="329">
        <v>43</v>
      </c>
      <c r="B133" s="329" t="s">
        <v>169</v>
      </c>
      <c r="C133" s="330">
        <v>16927</v>
      </c>
      <c r="D133" s="329">
        <v>43</v>
      </c>
      <c r="E133" s="330">
        <v>16450</v>
      </c>
      <c r="F133" s="331">
        <f t="shared" si="11"/>
        <v>477</v>
      </c>
      <c r="G133" s="374">
        <f t="shared" si="10"/>
        <v>2.8996960486322276E-2</v>
      </c>
      <c r="O133" s="386"/>
      <c r="P133" s="386"/>
      <c r="Q133" s="386"/>
      <c r="R133" s="386"/>
      <c r="S133" s="386"/>
      <c r="T133" s="386"/>
      <c r="AC133" s="323"/>
      <c r="AD133" s="367"/>
      <c r="AE133" s="367"/>
      <c r="AF133" s="368"/>
      <c r="AG133" s="368"/>
      <c r="AH133" s="368"/>
      <c r="AI133" s="368"/>
      <c r="AJ133" s="368"/>
      <c r="AK133" s="368"/>
      <c r="AL133" s="368"/>
      <c r="AM133" s="368"/>
      <c r="AN133" s="368"/>
    </row>
    <row r="134" spans="1:40" x14ac:dyDescent="0.2">
      <c r="A134" s="329">
        <v>44</v>
      </c>
      <c r="B134" s="329" t="s">
        <v>172</v>
      </c>
      <c r="C134" s="330">
        <v>34623</v>
      </c>
      <c r="D134" s="329">
        <v>44</v>
      </c>
      <c r="E134" s="330">
        <v>33989</v>
      </c>
      <c r="F134" s="331">
        <f t="shared" si="11"/>
        <v>634</v>
      </c>
      <c r="G134" s="374">
        <f t="shared" si="10"/>
        <v>1.8653093647944985E-2</v>
      </c>
      <c r="O134" s="386"/>
      <c r="P134" s="386"/>
      <c r="Q134" s="386"/>
      <c r="R134" s="386"/>
      <c r="S134" s="386"/>
      <c r="T134" s="386"/>
      <c r="AC134" s="323"/>
      <c r="AD134" s="367"/>
      <c r="AE134" s="367"/>
      <c r="AF134" s="368"/>
      <c r="AG134" s="368"/>
      <c r="AH134" s="368"/>
      <c r="AI134" s="368"/>
      <c r="AJ134" s="368"/>
      <c r="AK134" s="368"/>
      <c r="AL134" s="368"/>
      <c r="AM134" s="368"/>
      <c r="AN134" s="368"/>
    </row>
    <row r="135" spans="1:40" x14ac:dyDescent="0.2">
      <c r="A135" s="329">
        <v>45</v>
      </c>
      <c r="B135" s="329" t="s">
        <v>43</v>
      </c>
      <c r="C135" s="330">
        <v>12575</v>
      </c>
      <c r="D135" s="329">
        <v>45</v>
      </c>
      <c r="E135" s="330">
        <v>12261</v>
      </c>
      <c r="F135" s="331">
        <f t="shared" si="11"/>
        <v>314</v>
      </c>
      <c r="G135" s="374">
        <f t="shared" si="10"/>
        <v>2.560965663485848E-2</v>
      </c>
      <c r="O135" s="386"/>
      <c r="P135" s="386"/>
      <c r="Q135" s="386"/>
      <c r="AC135" s="323"/>
      <c r="AD135" s="367"/>
      <c r="AE135" s="367"/>
      <c r="AF135" s="368"/>
      <c r="AG135" s="368"/>
      <c r="AH135" s="368"/>
      <c r="AI135" s="368"/>
      <c r="AJ135" s="368"/>
      <c r="AK135" s="368"/>
      <c r="AL135" s="368"/>
      <c r="AM135" s="368"/>
      <c r="AN135" s="368"/>
    </row>
    <row r="136" spans="1:40" x14ac:dyDescent="0.2">
      <c r="A136" s="329">
        <v>46</v>
      </c>
      <c r="B136" s="329" t="s">
        <v>44</v>
      </c>
      <c r="C136" s="330">
        <v>4736732</v>
      </c>
      <c r="D136" s="329">
        <v>46</v>
      </c>
      <c r="E136" s="330">
        <v>4672764</v>
      </c>
      <c r="F136" s="331">
        <f t="shared" si="11"/>
        <v>63968</v>
      </c>
      <c r="G136" s="374">
        <f t="shared" si="10"/>
        <v>1.3689542206711147E-2</v>
      </c>
      <c r="O136" s="386"/>
      <c r="P136" s="386"/>
      <c r="R136" s="386"/>
      <c r="S136" s="386"/>
      <c r="T136" s="386"/>
      <c r="AC136" s="323"/>
      <c r="AD136" s="367"/>
      <c r="AE136" s="367"/>
      <c r="AF136" s="368"/>
      <c r="AG136" s="368"/>
      <c r="AH136" s="368"/>
      <c r="AI136" s="368"/>
      <c r="AJ136" s="368"/>
      <c r="AK136" s="368"/>
      <c r="AL136" s="368"/>
      <c r="AM136" s="368"/>
      <c r="AN136" s="368"/>
    </row>
    <row r="137" spans="1:40" x14ac:dyDescent="0.2">
      <c r="A137" s="329">
        <v>47</v>
      </c>
      <c r="B137" s="329" t="s">
        <v>45</v>
      </c>
      <c r="C137" s="330">
        <v>452818</v>
      </c>
      <c r="D137" s="329">
        <v>47</v>
      </c>
      <c r="E137" s="330">
        <v>442800</v>
      </c>
      <c r="F137" s="331">
        <f t="shared" si="11"/>
        <v>10018</v>
      </c>
      <c r="G137" s="374">
        <f t="shared" si="10"/>
        <v>2.2624209575428988E-2</v>
      </c>
      <c r="Q137" s="386"/>
      <c r="AC137" s="323"/>
      <c r="AD137" s="367"/>
      <c r="AE137" s="367"/>
      <c r="AF137" s="368"/>
      <c r="AG137" s="368"/>
      <c r="AH137" s="368"/>
      <c r="AI137" s="368"/>
      <c r="AJ137" s="368"/>
      <c r="AK137" s="368"/>
      <c r="AL137" s="368"/>
      <c r="AM137" s="368"/>
      <c r="AN137" s="368"/>
    </row>
    <row r="138" spans="1:40" x14ac:dyDescent="0.2">
      <c r="A138" s="329">
        <v>48</v>
      </c>
      <c r="B138" s="329" t="s">
        <v>46</v>
      </c>
      <c r="C138" s="330">
        <v>19811</v>
      </c>
      <c r="D138" s="329">
        <v>48</v>
      </c>
      <c r="E138" s="330">
        <v>19269</v>
      </c>
      <c r="F138" s="331">
        <f t="shared" si="11"/>
        <v>542</v>
      </c>
      <c r="G138" s="374">
        <f t="shared" si="10"/>
        <v>2.8128081374227953E-2</v>
      </c>
      <c r="O138" s="386"/>
      <c r="P138" s="386"/>
      <c r="AC138" s="323"/>
      <c r="AD138" s="367"/>
      <c r="AE138" s="367"/>
      <c r="AF138" s="368"/>
      <c r="AG138" s="368"/>
      <c r="AH138" s="368"/>
      <c r="AI138" s="368"/>
      <c r="AJ138" s="368"/>
      <c r="AK138" s="368"/>
      <c r="AL138" s="368"/>
      <c r="AM138" s="368"/>
      <c r="AN138" s="368"/>
    </row>
    <row r="139" spans="1:40" x14ac:dyDescent="0.2">
      <c r="A139" s="329">
        <v>49</v>
      </c>
      <c r="B139" s="329" t="s">
        <v>47</v>
      </c>
      <c r="C139" s="330">
        <v>177734</v>
      </c>
      <c r="D139" s="329">
        <v>49</v>
      </c>
      <c r="E139" s="330">
        <v>172392</v>
      </c>
      <c r="F139" s="331">
        <f t="shared" si="11"/>
        <v>5342</v>
      </c>
      <c r="G139" s="374">
        <f t="shared" si="10"/>
        <v>3.0987516822126304E-2</v>
      </c>
      <c r="R139" s="386"/>
      <c r="S139" s="386"/>
      <c r="T139" s="386"/>
      <c r="AC139" s="323"/>
      <c r="AD139" s="367"/>
      <c r="AE139" s="367"/>
      <c r="AF139" s="368"/>
      <c r="AG139" s="368"/>
      <c r="AH139" s="368"/>
      <c r="AI139" s="368"/>
      <c r="AJ139" s="368"/>
      <c r="AK139" s="368"/>
      <c r="AL139" s="368"/>
      <c r="AM139" s="368"/>
      <c r="AN139" s="368"/>
    </row>
    <row r="140" spans="1:40" x14ac:dyDescent="0.2">
      <c r="A140" s="329">
        <v>50</v>
      </c>
      <c r="B140" s="329" t="s">
        <v>48</v>
      </c>
      <c r="C140" s="330">
        <v>208228</v>
      </c>
      <c r="D140" s="329">
        <v>50</v>
      </c>
      <c r="E140" s="330">
        <v>204089</v>
      </c>
      <c r="F140" s="331">
        <f t="shared" si="11"/>
        <v>4139</v>
      </c>
      <c r="G140" s="374">
        <f t="shared" si="10"/>
        <v>2.0280367878719563E-2</v>
      </c>
      <c r="Q140" s="386"/>
      <c r="AC140" s="323"/>
      <c r="AD140" s="367"/>
      <c r="AE140" s="367"/>
      <c r="AF140" s="368"/>
      <c r="AG140" s="368"/>
      <c r="AH140" s="368"/>
      <c r="AI140" s="368"/>
      <c r="AJ140" s="368"/>
      <c r="AK140" s="368"/>
      <c r="AL140" s="368"/>
      <c r="AM140" s="368"/>
      <c r="AN140" s="368"/>
    </row>
    <row r="141" spans="1:40" x14ac:dyDescent="0.2">
      <c r="A141" s="329">
        <v>51</v>
      </c>
      <c r="B141" s="329" t="s">
        <v>171</v>
      </c>
      <c r="C141" s="330">
        <v>721</v>
      </c>
      <c r="D141" s="329">
        <v>51</v>
      </c>
      <c r="E141" s="330">
        <v>708</v>
      </c>
      <c r="F141" s="331">
        <f t="shared" si="11"/>
        <v>13</v>
      </c>
      <c r="G141" s="374">
        <f t="shared" si="10"/>
        <v>1.836158192090398E-2</v>
      </c>
      <c r="O141" s="386"/>
      <c r="P141" s="386"/>
      <c r="AC141" s="323"/>
      <c r="AD141" s="367"/>
      <c r="AE141" s="367"/>
      <c r="AF141" s="368"/>
      <c r="AG141" s="368"/>
      <c r="AH141" s="368"/>
      <c r="AI141" s="368"/>
      <c r="AJ141" s="368"/>
      <c r="AK141" s="368"/>
      <c r="AL141" s="368"/>
      <c r="AM141" s="368"/>
      <c r="AN141" s="368"/>
    </row>
    <row r="142" spans="1:40" x14ac:dyDescent="0.2">
      <c r="A142" s="329">
        <v>52</v>
      </c>
      <c r="B142" s="329" t="s">
        <v>49</v>
      </c>
      <c r="C142" s="330">
        <v>64891</v>
      </c>
      <c r="D142" s="329">
        <v>52</v>
      </c>
      <c r="E142" s="330">
        <v>63768</v>
      </c>
      <c r="F142" s="331">
        <f t="shared" si="11"/>
        <v>1123</v>
      </c>
      <c r="G142" s="374">
        <f t="shared" si="10"/>
        <v>1.7610713837661551E-2</v>
      </c>
      <c r="AC142" s="323"/>
      <c r="AD142" s="367"/>
      <c r="AE142" s="367"/>
      <c r="AF142" s="368"/>
      <c r="AG142" s="368"/>
      <c r="AH142" s="368"/>
      <c r="AI142" s="368"/>
      <c r="AJ142" s="368"/>
      <c r="AK142" s="368"/>
      <c r="AL142" s="368"/>
      <c r="AM142" s="368"/>
      <c r="AN142" s="368"/>
    </row>
    <row r="143" spans="1:40" x14ac:dyDescent="0.2">
      <c r="A143" s="329">
        <v>53</v>
      </c>
      <c r="B143" s="329" t="s">
        <v>50</v>
      </c>
      <c r="C143" s="330">
        <v>23237</v>
      </c>
      <c r="D143" s="329">
        <v>53</v>
      </c>
      <c r="E143" s="330">
        <v>22967</v>
      </c>
      <c r="F143" s="331">
        <f t="shared" si="11"/>
        <v>270</v>
      </c>
      <c r="G143" s="374">
        <f t="shared" si="10"/>
        <v>1.1755997735881873E-2</v>
      </c>
      <c r="R143" s="386"/>
      <c r="S143" s="386"/>
      <c r="T143" s="386"/>
      <c r="AC143" s="323"/>
      <c r="AD143" s="367"/>
      <c r="AE143" s="367"/>
      <c r="AF143" s="368"/>
      <c r="AG143" s="368"/>
      <c r="AH143" s="368"/>
      <c r="AI143" s="368"/>
      <c r="AJ143" s="368"/>
      <c r="AK143" s="368"/>
      <c r="AL143" s="368"/>
      <c r="AM143" s="368"/>
      <c r="AN143" s="368"/>
    </row>
    <row r="144" spans="1:40" x14ac:dyDescent="0.2">
      <c r="A144" s="329">
        <v>54</v>
      </c>
      <c r="B144" s="329" t="s">
        <v>51</v>
      </c>
      <c r="C144" s="330">
        <v>759465</v>
      </c>
      <c r="D144" s="329">
        <v>54</v>
      </c>
      <c r="E144" s="330">
        <v>745742</v>
      </c>
      <c r="F144" s="331">
        <f t="shared" si="11"/>
        <v>13723</v>
      </c>
      <c r="G144" s="374">
        <f t="shared" si="10"/>
        <v>1.8401806522899244E-2</v>
      </c>
      <c r="Q144" s="386"/>
      <c r="AC144" s="323"/>
      <c r="AD144" s="367"/>
      <c r="AE144" s="367"/>
      <c r="AF144" s="368"/>
      <c r="AG144" s="368"/>
      <c r="AH144" s="368"/>
      <c r="AI144" s="368"/>
      <c r="AJ144" s="368"/>
      <c r="AK144" s="368"/>
      <c r="AL144" s="368"/>
      <c r="AM144" s="368"/>
      <c r="AN144" s="368"/>
    </row>
    <row r="145" spans="1:40" x14ac:dyDescent="0.2">
      <c r="A145" s="329">
        <v>55</v>
      </c>
      <c r="B145" s="329" t="s">
        <v>52</v>
      </c>
      <c r="C145" s="330">
        <v>10887</v>
      </c>
      <c r="D145" s="329">
        <v>55</v>
      </c>
      <c r="E145" s="330">
        <v>10562</v>
      </c>
      <c r="F145" s="331">
        <f t="shared" si="11"/>
        <v>325</v>
      </c>
      <c r="G145" s="374">
        <f t="shared" si="10"/>
        <v>3.0770687369816363E-2</v>
      </c>
      <c r="O145" s="386"/>
      <c r="P145" s="386"/>
      <c r="AC145" s="323"/>
      <c r="AD145" s="367"/>
      <c r="AE145" s="367"/>
      <c r="AF145" s="368"/>
      <c r="AG145" s="368"/>
      <c r="AH145" s="368"/>
      <c r="AI145" s="368"/>
      <c r="AJ145" s="368"/>
      <c r="AK145" s="368"/>
      <c r="AL145" s="368"/>
      <c r="AM145" s="368"/>
      <c r="AN145" s="368"/>
    </row>
    <row r="146" spans="1:40" x14ac:dyDescent="0.2">
      <c r="A146" s="329">
        <v>56</v>
      </c>
      <c r="B146" s="329" t="s">
        <v>53</v>
      </c>
      <c r="C146" s="330">
        <v>344711</v>
      </c>
      <c r="D146" s="329">
        <v>56</v>
      </c>
      <c r="E146" s="330">
        <v>335733</v>
      </c>
      <c r="F146" s="331">
        <f t="shared" si="11"/>
        <v>8978</v>
      </c>
      <c r="G146" s="374">
        <f t="shared" si="10"/>
        <v>2.6741488027688609E-2</v>
      </c>
      <c r="AC146" s="323"/>
      <c r="AD146" s="367"/>
      <c r="AE146" s="367"/>
      <c r="AF146" s="368"/>
      <c r="AG146" s="368"/>
      <c r="AH146" s="368"/>
      <c r="AI146" s="368"/>
      <c r="AJ146" s="368"/>
      <c r="AK146" s="368"/>
      <c r="AL146" s="368"/>
      <c r="AM146" s="368"/>
      <c r="AN146" s="368"/>
    </row>
    <row r="147" spans="1:40" x14ac:dyDescent="0.2">
      <c r="A147" s="329">
        <v>57</v>
      </c>
      <c r="B147" s="329" t="s">
        <v>415</v>
      </c>
      <c r="C147" s="330">
        <v>24406</v>
      </c>
      <c r="D147" s="329">
        <v>57</v>
      </c>
      <c r="E147" s="330">
        <v>23993</v>
      </c>
      <c r="F147" s="331">
        <f t="shared" si="11"/>
        <v>413</v>
      </c>
      <c r="G147" s="374">
        <f t="shared" si="10"/>
        <v>1.7213353894885985E-2</v>
      </c>
      <c r="R147" s="386"/>
      <c r="S147" s="386"/>
      <c r="T147" s="386"/>
      <c r="AC147" s="323"/>
      <c r="AD147" s="367"/>
      <c r="AE147" s="367"/>
      <c r="AF147" s="368"/>
      <c r="AG147" s="368"/>
      <c r="AH147" s="368"/>
      <c r="AI147" s="368"/>
      <c r="AJ147" s="368"/>
      <c r="AK147" s="368"/>
      <c r="AL147" s="368"/>
      <c r="AM147" s="368"/>
      <c r="AN147" s="368"/>
    </row>
    <row r="148" spans="1:40" x14ac:dyDescent="0.2">
      <c r="A148" s="329">
        <v>58</v>
      </c>
      <c r="B148" s="329" t="s">
        <v>416</v>
      </c>
      <c r="C148" s="330">
        <v>9012</v>
      </c>
      <c r="D148" s="329">
        <v>58</v>
      </c>
      <c r="E148" s="330">
        <v>8840</v>
      </c>
      <c r="F148" s="331">
        <f t="shared" si="11"/>
        <v>172</v>
      </c>
      <c r="G148" s="374">
        <f t="shared" si="10"/>
        <v>1.9457013574660564E-2</v>
      </c>
      <c r="Q148" s="386"/>
      <c r="R148" s="386"/>
      <c r="S148" s="386"/>
      <c r="T148" s="386"/>
      <c r="AC148" s="323"/>
      <c r="AD148" s="367"/>
      <c r="AE148" s="367"/>
      <c r="AF148" s="368"/>
      <c r="AG148" s="368"/>
      <c r="AH148" s="368"/>
      <c r="AI148" s="368"/>
      <c r="AJ148" s="368"/>
      <c r="AK148" s="368"/>
      <c r="AL148" s="368"/>
      <c r="AM148" s="368"/>
      <c r="AN148" s="368"/>
    </row>
    <row r="149" spans="1:40" x14ac:dyDescent="0.2">
      <c r="A149" s="329">
        <v>59</v>
      </c>
      <c r="B149" s="329" t="s">
        <v>417</v>
      </c>
      <c r="C149" s="330">
        <v>21773</v>
      </c>
      <c r="D149" s="329">
        <v>59</v>
      </c>
      <c r="E149" s="330">
        <v>21326</v>
      </c>
      <c r="F149" s="331">
        <f t="shared" si="11"/>
        <v>447</v>
      </c>
      <c r="G149" s="374">
        <f t="shared" si="10"/>
        <v>2.0960330113476422E-2</v>
      </c>
      <c r="O149" s="386"/>
      <c r="P149" s="386"/>
      <c r="Q149" s="386"/>
      <c r="R149" s="386"/>
      <c r="S149" s="386"/>
      <c r="T149" s="386"/>
      <c r="AC149" s="323"/>
      <c r="AD149" s="367"/>
      <c r="AE149" s="367"/>
      <c r="AF149" s="368"/>
      <c r="AG149" s="368"/>
      <c r="AH149" s="368"/>
      <c r="AI149" s="368"/>
      <c r="AJ149" s="368"/>
      <c r="AK149" s="368"/>
      <c r="AL149" s="368"/>
      <c r="AM149" s="368"/>
      <c r="AN149" s="368"/>
    </row>
    <row r="150" spans="1:40" x14ac:dyDescent="0.2">
      <c r="A150" s="329">
        <v>60</v>
      </c>
      <c r="B150" s="329" t="s">
        <v>283</v>
      </c>
      <c r="C150" s="330">
        <v>58524</v>
      </c>
      <c r="D150" s="329">
        <v>60</v>
      </c>
      <c r="E150" s="330">
        <v>57086</v>
      </c>
      <c r="F150" s="331">
        <f t="shared" si="11"/>
        <v>1438</v>
      </c>
      <c r="G150" s="374">
        <f t="shared" si="10"/>
        <v>2.5190064113793209E-2</v>
      </c>
      <c r="O150" s="386"/>
      <c r="P150" s="386"/>
      <c r="Q150" s="386"/>
      <c r="AC150" s="323"/>
      <c r="AD150" s="367"/>
      <c r="AE150" s="367"/>
      <c r="AF150" s="368"/>
      <c r="AG150" s="368"/>
      <c r="AH150" s="368"/>
      <c r="AI150" s="368"/>
      <c r="AJ150" s="368"/>
      <c r="AK150" s="368"/>
      <c r="AL150" s="368"/>
      <c r="AM150" s="368"/>
      <c r="AN150" s="368"/>
    </row>
    <row r="151" spans="1:40" x14ac:dyDescent="0.2">
      <c r="A151" s="329">
        <v>61</v>
      </c>
      <c r="B151" s="329" t="s">
        <v>279</v>
      </c>
      <c r="C151" s="330">
        <v>255528</v>
      </c>
      <c r="D151" s="329">
        <v>61</v>
      </c>
      <c r="E151" s="330">
        <v>250281</v>
      </c>
      <c r="F151" s="331">
        <f t="shared" si="11"/>
        <v>5247</v>
      </c>
      <c r="G151" s="374">
        <f t="shared" si="10"/>
        <v>2.0964435973965356E-2</v>
      </c>
      <c r="O151" s="386"/>
      <c r="P151" s="386"/>
      <c r="R151" s="386"/>
      <c r="S151" s="386"/>
      <c r="T151" s="386"/>
      <c r="AC151" s="323"/>
      <c r="AD151" s="367"/>
      <c r="AE151" s="367"/>
      <c r="AF151" s="368"/>
      <c r="AG151" s="368"/>
      <c r="AH151" s="368"/>
      <c r="AI151" s="368"/>
      <c r="AJ151" s="368"/>
      <c r="AK151" s="368"/>
      <c r="AL151" s="368"/>
      <c r="AM151" s="368"/>
      <c r="AN151" s="368"/>
    </row>
    <row r="152" spans="1:40" x14ac:dyDescent="0.2">
      <c r="A152" s="329">
        <v>62</v>
      </c>
      <c r="B152" s="329" t="s">
        <v>282</v>
      </c>
      <c r="C152" s="330">
        <v>35394</v>
      </c>
      <c r="D152" s="329">
        <v>62</v>
      </c>
      <c r="E152" s="330">
        <v>34634</v>
      </c>
      <c r="F152" s="331">
        <f t="shared" si="11"/>
        <v>760</v>
      </c>
      <c r="G152" s="374">
        <f t="shared" si="10"/>
        <v>2.1943754691921225E-2</v>
      </c>
      <c r="Q152" s="386"/>
      <c r="R152" s="386"/>
      <c r="S152" s="386"/>
      <c r="T152" s="386"/>
      <c r="AC152" s="323"/>
      <c r="AD152" s="367"/>
      <c r="AE152" s="367"/>
      <c r="AF152" s="368"/>
      <c r="AG152" s="368"/>
      <c r="AH152" s="368"/>
      <c r="AI152" s="368"/>
      <c r="AJ152" s="368"/>
      <c r="AK152" s="368"/>
      <c r="AL152" s="368"/>
      <c r="AM152" s="368"/>
      <c r="AN152" s="368"/>
    </row>
    <row r="153" spans="1:40" x14ac:dyDescent="0.2">
      <c r="A153" s="329">
        <v>63</v>
      </c>
      <c r="B153" s="329" t="s">
        <v>276</v>
      </c>
      <c r="C153" s="330">
        <v>2303</v>
      </c>
      <c r="D153" s="329">
        <v>63</v>
      </c>
      <c r="E153" s="330">
        <v>2238</v>
      </c>
      <c r="F153" s="331">
        <f t="shared" si="11"/>
        <v>65</v>
      </c>
      <c r="G153" s="374">
        <f t="shared" si="10"/>
        <v>2.9043789097408457E-2</v>
      </c>
      <c r="O153" s="386"/>
      <c r="P153" s="386"/>
      <c r="Q153" s="386"/>
      <c r="R153" s="386"/>
      <c r="S153" s="386"/>
      <c r="T153" s="386"/>
      <c r="AC153" s="323"/>
      <c r="AD153" s="367"/>
      <c r="AE153" s="367"/>
      <c r="AF153" s="368"/>
      <c r="AG153" s="368"/>
      <c r="AH153" s="368"/>
      <c r="AI153" s="368"/>
      <c r="AJ153" s="368"/>
      <c r="AK153" s="368"/>
      <c r="AL153" s="368"/>
      <c r="AM153" s="368"/>
      <c r="AN153" s="368"/>
    </row>
    <row r="154" spans="1:40" x14ac:dyDescent="0.2">
      <c r="A154" s="329">
        <v>64</v>
      </c>
      <c r="B154" s="329" t="s">
        <v>285</v>
      </c>
      <c r="C154" s="330">
        <v>297181</v>
      </c>
      <c r="D154" s="329">
        <v>64</v>
      </c>
      <c r="E154" s="330">
        <v>290940</v>
      </c>
      <c r="F154" s="331">
        <f t="shared" si="11"/>
        <v>6241</v>
      </c>
      <c r="G154" s="374">
        <f t="shared" si="10"/>
        <v>2.1451158314429009E-2</v>
      </c>
      <c r="O154" s="386"/>
      <c r="P154" s="386"/>
      <c r="Q154" s="386"/>
      <c r="AC154" s="323"/>
      <c r="AD154" s="367"/>
      <c r="AE154" s="367"/>
      <c r="AF154" s="368"/>
      <c r="AG154" s="368"/>
      <c r="AH154" s="368"/>
      <c r="AI154" s="368"/>
      <c r="AJ154" s="368"/>
      <c r="AK154" s="368"/>
      <c r="AL154" s="368"/>
      <c r="AM154" s="368"/>
      <c r="AN154" s="368"/>
    </row>
    <row r="155" spans="1:40" x14ac:dyDescent="0.2">
      <c r="A155" s="329">
        <v>65</v>
      </c>
      <c r="B155" s="329" t="s">
        <v>286</v>
      </c>
      <c r="C155" s="330">
        <v>904530</v>
      </c>
      <c r="D155" s="329">
        <v>65</v>
      </c>
      <c r="E155" s="330">
        <v>881320</v>
      </c>
      <c r="F155" s="331">
        <f t="shared" si="11"/>
        <v>23210</v>
      </c>
      <c r="G155" s="374">
        <f t="shared" ref="G155:G170" si="12">C155/E155-1</f>
        <v>2.6335496754867682E-2</v>
      </c>
      <c r="O155" s="386"/>
      <c r="P155" s="386"/>
      <c r="AC155" s="323"/>
      <c r="AD155" s="367"/>
      <c r="AE155" s="367"/>
      <c r="AF155" s="368"/>
      <c r="AG155" s="368"/>
      <c r="AH155" s="368"/>
      <c r="AI155" s="368"/>
      <c r="AJ155" s="368"/>
      <c r="AK155" s="368"/>
      <c r="AL155" s="368"/>
      <c r="AM155" s="368"/>
      <c r="AN155" s="368"/>
    </row>
    <row r="156" spans="1:40" x14ac:dyDescent="0.2">
      <c r="A156" s="329">
        <v>66</v>
      </c>
      <c r="B156" s="329" t="s">
        <v>284</v>
      </c>
      <c r="C156" s="330">
        <v>1318425</v>
      </c>
      <c r="D156" s="329">
        <v>66</v>
      </c>
      <c r="E156" s="330">
        <v>1289293</v>
      </c>
      <c r="F156" s="331">
        <f t="shared" ref="F156:F170" si="13">+C156-E156</f>
        <v>29132</v>
      </c>
      <c r="G156" s="374">
        <f t="shared" si="12"/>
        <v>2.2595329378194196E-2</v>
      </c>
      <c r="AC156" s="323"/>
      <c r="AD156" s="367"/>
      <c r="AE156" s="367"/>
      <c r="AF156" s="368"/>
      <c r="AG156" s="368"/>
      <c r="AH156" s="368"/>
      <c r="AI156" s="368"/>
      <c r="AJ156" s="368"/>
      <c r="AK156" s="368"/>
      <c r="AL156" s="368"/>
      <c r="AM156" s="368"/>
      <c r="AN156" s="368"/>
    </row>
    <row r="157" spans="1:40" x14ac:dyDescent="0.2">
      <c r="A157" s="329">
        <v>67</v>
      </c>
      <c r="B157" s="329" t="s">
        <v>277</v>
      </c>
      <c r="C157" s="330">
        <v>2042</v>
      </c>
      <c r="D157" s="329">
        <v>67</v>
      </c>
      <c r="E157" s="330">
        <v>1986</v>
      </c>
      <c r="F157" s="331">
        <f t="shared" si="13"/>
        <v>56</v>
      </c>
      <c r="G157" s="374">
        <f t="shared" si="12"/>
        <v>2.8197381671701827E-2</v>
      </c>
      <c r="R157" s="386"/>
      <c r="S157" s="386"/>
      <c r="T157" s="386"/>
      <c r="AC157" s="323"/>
      <c r="AD157" s="367"/>
      <c r="AE157" s="367"/>
      <c r="AF157" s="368"/>
      <c r="AG157" s="368"/>
      <c r="AH157" s="368"/>
      <c r="AI157" s="368"/>
      <c r="AJ157" s="368"/>
      <c r="AK157" s="368"/>
      <c r="AL157" s="368"/>
      <c r="AM157" s="368"/>
      <c r="AN157" s="368"/>
    </row>
    <row r="158" spans="1:40" x14ac:dyDescent="0.2">
      <c r="A158" s="329">
        <v>68</v>
      </c>
      <c r="B158" s="329" t="s">
        <v>274</v>
      </c>
      <c r="C158" s="330">
        <v>3183</v>
      </c>
      <c r="D158" s="329">
        <v>68</v>
      </c>
      <c r="E158" s="330">
        <v>3072</v>
      </c>
      <c r="F158" s="331">
        <f t="shared" si="13"/>
        <v>111</v>
      </c>
      <c r="G158" s="374">
        <f t="shared" si="12"/>
        <v>3.61328125E-2</v>
      </c>
      <c r="Q158" s="386"/>
      <c r="AC158" s="323"/>
      <c r="AD158" s="367"/>
      <c r="AE158" s="367"/>
      <c r="AF158" s="368"/>
      <c r="AG158" s="368"/>
      <c r="AH158" s="368"/>
      <c r="AI158" s="368"/>
      <c r="AJ158" s="368"/>
      <c r="AK158" s="368"/>
      <c r="AL158" s="368"/>
      <c r="AM158" s="368"/>
      <c r="AN158" s="368"/>
    </row>
    <row r="159" spans="1:40" x14ac:dyDescent="0.2">
      <c r="A159" s="329">
        <v>69</v>
      </c>
      <c r="B159" s="329" t="s">
        <v>280</v>
      </c>
      <c r="C159" s="330">
        <v>3495</v>
      </c>
      <c r="D159" s="329">
        <v>69</v>
      </c>
      <c r="E159" s="330">
        <v>3393</v>
      </c>
      <c r="F159" s="331">
        <f t="shared" si="13"/>
        <v>102</v>
      </c>
      <c r="G159" s="374">
        <f t="shared" si="12"/>
        <v>3.0061892130857748E-2</v>
      </c>
      <c r="O159" s="386"/>
      <c r="P159" s="386"/>
      <c r="AC159" s="323"/>
      <c r="AD159" s="367"/>
      <c r="AE159" s="367"/>
      <c r="AF159" s="368"/>
      <c r="AG159" s="368"/>
      <c r="AH159" s="368"/>
      <c r="AI159" s="368"/>
      <c r="AJ159" s="368"/>
      <c r="AK159" s="368"/>
      <c r="AL159" s="368"/>
      <c r="AM159" s="368"/>
      <c r="AN159" s="368"/>
    </row>
    <row r="160" spans="1:40" x14ac:dyDescent="0.2">
      <c r="A160" s="329">
        <v>70</v>
      </c>
      <c r="B160" s="329" t="s">
        <v>351</v>
      </c>
      <c r="C160" s="330">
        <v>45566</v>
      </c>
      <c r="D160" s="329">
        <v>70</v>
      </c>
      <c r="E160" s="330">
        <v>42292</v>
      </c>
      <c r="F160" s="331">
        <f t="shared" si="13"/>
        <v>3274</v>
      </c>
      <c r="G160" s="374">
        <f t="shared" si="12"/>
        <v>7.7414168164191777E-2</v>
      </c>
      <c r="AC160" s="323"/>
      <c r="AD160" s="367"/>
      <c r="AE160" s="367"/>
      <c r="AF160" s="368"/>
      <c r="AG160" s="368"/>
      <c r="AH160" s="368"/>
      <c r="AI160" s="368"/>
      <c r="AJ160" s="368"/>
      <c r="AK160" s="368"/>
      <c r="AL160" s="368"/>
      <c r="AM160" s="368"/>
      <c r="AN160" s="368"/>
    </row>
    <row r="161" spans="1:40" x14ac:dyDescent="0.2">
      <c r="A161" s="329">
        <v>71</v>
      </c>
      <c r="B161" s="329" t="s">
        <v>352</v>
      </c>
      <c r="C161" s="330">
        <v>6954</v>
      </c>
      <c r="D161" s="329">
        <v>71</v>
      </c>
      <c r="E161" s="330">
        <v>6680</v>
      </c>
      <c r="F161" s="331">
        <f t="shared" si="13"/>
        <v>274</v>
      </c>
      <c r="G161" s="374">
        <f t="shared" si="12"/>
        <v>4.1017964071856206E-2</v>
      </c>
      <c r="AC161" s="323"/>
      <c r="AD161" s="367"/>
      <c r="AE161" s="367"/>
      <c r="AF161" s="368"/>
      <c r="AG161" s="368"/>
      <c r="AH161" s="368"/>
      <c r="AI161" s="368"/>
      <c r="AJ161" s="368"/>
      <c r="AK161" s="368"/>
      <c r="AL161" s="368"/>
      <c r="AM161" s="368"/>
      <c r="AN161" s="368"/>
    </row>
    <row r="162" spans="1:40" x14ac:dyDescent="0.2">
      <c r="A162" s="329">
        <v>72</v>
      </c>
      <c r="B162" s="329" t="s">
        <v>353</v>
      </c>
      <c r="C162" s="330">
        <v>5532</v>
      </c>
      <c r="D162" s="329">
        <v>72</v>
      </c>
      <c r="E162" s="330">
        <v>5283</v>
      </c>
      <c r="F162" s="331">
        <f t="shared" si="13"/>
        <v>249</v>
      </c>
      <c r="G162" s="374">
        <f t="shared" si="12"/>
        <v>4.7132311186825593E-2</v>
      </c>
      <c r="R162" s="386"/>
      <c r="S162" s="386"/>
      <c r="T162" s="386"/>
      <c r="AC162" s="323"/>
      <c r="AD162" s="367"/>
      <c r="AE162" s="367"/>
      <c r="AF162" s="368"/>
      <c r="AG162" s="368"/>
      <c r="AH162" s="368"/>
      <c r="AI162" s="368"/>
      <c r="AJ162" s="368"/>
      <c r="AK162" s="368"/>
      <c r="AL162" s="368"/>
      <c r="AM162" s="368"/>
      <c r="AN162" s="368"/>
    </row>
    <row r="163" spans="1:40" x14ac:dyDescent="0.2">
      <c r="A163" s="329">
        <v>73</v>
      </c>
      <c r="B163" s="329" t="s">
        <v>354</v>
      </c>
      <c r="C163" s="330">
        <v>508</v>
      </c>
      <c r="D163" s="329">
        <v>73</v>
      </c>
      <c r="E163" s="330">
        <v>478</v>
      </c>
      <c r="F163" s="331">
        <f t="shared" si="13"/>
        <v>30</v>
      </c>
      <c r="G163" s="374">
        <f t="shared" si="12"/>
        <v>6.2761506276150625E-2</v>
      </c>
      <c r="Q163" s="386"/>
      <c r="R163" s="386"/>
      <c r="S163" s="386"/>
      <c r="T163" s="386"/>
      <c r="AC163" s="323"/>
      <c r="AD163" s="367"/>
      <c r="AE163" s="367"/>
      <c r="AF163" s="368"/>
      <c r="AG163" s="368"/>
      <c r="AH163" s="368"/>
      <c r="AI163" s="368"/>
      <c r="AJ163" s="368"/>
      <c r="AK163" s="368"/>
      <c r="AL163" s="368"/>
      <c r="AM163" s="368"/>
      <c r="AN163" s="368"/>
    </row>
    <row r="164" spans="1:40" x14ac:dyDescent="0.2">
      <c r="A164" s="329">
        <v>74</v>
      </c>
      <c r="B164" s="329" t="s">
        <v>355</v>
      </c>
      <c r="C164" s="330">
        <v>7383</v>
      </c>
      <c r="D164" s="329">
        <v>74</v>
      </c>
      <c r="E164" s="330">
        <v>7079</v>
      </c>
      <c r="F164" s="331">
        <f t="shared" si="13"/>
        <v>304</v>
      </c>
      <c r="G164" s="374">
        <f t="shared" si="12"/>
        <v>4.2943918632575295E-2</v>
      </c>
      <c r="O164" s="386"/>
      <c r="P164" s="386"/>
      <c r="Q164" s="386"/>
      <c r="AC164" s="323"/>
      <c r="AD164" s="367"/>
      <c r="AE164" s="367"/>
      <c r="AF164" s="368"/>
      <c r="AG164" s="368"/>
      <c r="AH164" s="368"/>
      <c r="AI164" s="368"/>
      <c r="AJ164" s="368"/>
      <c r="AK164" s="368"/>
      <c r="AL164" s="368"/>
      <c r="AM164" s="368"/>
      <c r="AN164" s="368"/>
    </row>
    <row r="165" spans="1:40" x14ac:dyDescent="0.2">
      <c r="A165" s="329">
        <v>75</v>
      </c>
      <c r="B165" s="329" t="s">
        <v>356</v>
      </c>
      <c r="C165" s="330">
        <v>22095</v>
      </c>
      <c r="D165" s="329">
        <v>75</v>
      </c>
      <c r="E165" s="330">
        <v>21469</v>
      </c>
      <c r="F165" s="331">
        <f t="shared" si="13"/>
        <v>626</v>
      </c>
      <c r="G165" s="374">
        <f t="shared" si="12"/>
        <v>2.9158321300479795E-2</v>
      </c>
      <c r="O165" s="386"/>
      <c r="P165" s="386"/>
      <c r="R165" s="386"/>
      <c r="S165" s="386"/>
      <c r="T165" s="386"/>
      <c r="AC165" s="323"/>
      <c r="AD165" s="367"/>
      <c r="AE165" s="367"/>
      <c r="AF165" s="368"/>
      <c r="AG165" s="368"/>
      <c r="AH165" s="368"/>
      <c r="AI165" s="368"/>
      <c r="AJ165" s="368"/>
      <c r="AK165" s="368"/>
      <c r="AL165" s="368"/>
      <c r="AM165" s="368"/>
      <c r="AN165" s="368"/>
    </row>
    <row r="166" spans="1:40" x14ac:dyDescent="0.2">
      <c r="A166" s="329">
        <v>76</v>
      </c>
      <c r="B166" s="329" t="s">
        <v>357</v>
      </c>
      <c r="C166" s="330">
        <v>574688</v>
      </c>
      <c r="D166" s="329">
        <v>76</v>
      </c>
      <c r="E166" s="330">
        <v>560481</v>
      </c>
      <c r="F166" s="331">
        <f t="shared" si="13"/>
        <v>14207</v>
      </c>
      <c r="G166" s="374">
        <f t="shared" si="12"/>
        <v>2.5347870846647691E-2</v>
      </c>
      <c r="Q166" s="386"/>
      <c r="AC166" s="367"/>
      <c r="AD166" s="367"/>
      <c r="AE166" s="368"/>
      <c r="AF166" s="368"/>
      <c r="AG166" s="368"/>
      <c r="AH166" s="368"/>
      <c r="AI166" s="368"/>
      <c r="AJ166" s="368"/>
      <c r="AK166" s="368"/>
      <c r="AL166" s="368"/>
      <c r="AM166" s="368"/>
    </row>
    <row r="167" spans="1:40" x14ac:dyDescent="0.2">
      <c r="A167" s="329">
        <v>77</v>
      </c>
      <c r="B167" s="329" t="s">
        <v>358</v>
      </c>
      <c r="C167" s="330">
        <v>765</v>
      </c>
      <c r="D167" s="329">
        <v>77</v>
      </c>
      <c r="E167" s="330">
        <v>730</v>
      </c>
      <c r="F167" s="331">
        <f t="shared" si="13"/>
        <v>35</v>
      </c>
      <c r="G167" s="374">
        <f t="shared" si="12"/>
        <v>4.7945205479452024E-2</v>
      </c>
      <c r="O167" s="386"/>
      <c r="P167" s="386"/>
      <c r="R167" s="386"/>
      <c r="S167" s="386"/>
      <c r="T167" s="386"/>
      <c r="AC167" s="367"/>
      <c r="AD167" s="367"/>
      <c r="AE167" s="368"/>
      <c r="AF167" s="368"/>
      <c r="AG167" s="368"/>
      <c r="AH167" s="368"/>
      <c r="AI167" s="368"/>
      <c r="AJ167" s="368"/>
      <c r="AK167" s="368"/>
      <c r="AL167" s="368"/>
      <c r="AM167" s="368"/>
    </row>
    <row r="168" spans="1:40" x14ac:dyDescent="0.2">
      <c r="A168" s="329">
        <v>78</v>
      </c>
      <c r="B168" s="329" t="s">
        <v>359</v>
      </c>
      <c r="C168" s="330">
        <v>12256</v>
      </c>
      <c r="D168" s="329">
        <v>78</v>
      </c>
      <c r="E168" s="330">
        <v>11803</v>
      </c>
      <c r="F168" s="331">
        <f t="shared" si="13"/>
        <v>453</v>
      </c>
      <c r="G168" s="374">
        <f t="shared" si="12"/>
        <v>3.8380072862831405E-2</v>
      </c>
      <c r="Q168" s="386"/>
      <c r="AC168" s="367"/>
      <c r="AD168" s="367"/>
      <c r="AE168" s="368"/>
      <c r="AF168" s="368"/>
      <c r="AG168" s="368"/>
      <c r="AH168" s="368"/>
      <c r="AI168" s="368"/>
      <c r="AJ168" s="368"/>
      <c r="AK168" s="368"/>
      <c r="AL168" s="368"/>
      <c r="AM168" s="368"/>
    </row>
    <row r="169" spans="1:40" x14ac:dyDescent="0.2">
      <c r="A169" s="329">
        <v>79</v>
      </c>
      <c r="B169" s="329" t="s">
        <v>360</v>
      </c>
      <c r="C169" s="330">
        <v>4483</v>
      </c>
      <c r="D169" s="329">
        <v>79</v>
      </c>
      <c r="E169" s="330">
        <v>4373</v>
      </c>
      <c r="F169" s="331">
        <f t="shared" si="13"/>
        <v>110</v>
      </c>
      <c r="G169" s="374">
        <f t="shared" si="12"/>
        <v>2.5154356277155232E-2</v>
      </c>
      <c r="O169" s="386"/>
      <c r="P169" s="386"/>
      <c r="AC169" s="367"/>
      <c r="AD169" s="367"/>
      <c r="AE169" s="368"/>
      <c r="AF169" s="368"/>
      <c r="AG169" s="368"/>
      <c r="AH169" s="368"/>
      <c r="AI169" s="368"/>
      <c r="AJ169" s="368"/>
      <c r="AK169" s="368"/>
      <c r="AL169" s="368"/>
      <c r="AM169" s="368"/>
    </row>
    <row r="170" spans="1:40" x14ac:dyDescent="0.2">
      <c r="A170" s="329">
        <v>80</v>
      </c>
      <c r="B170" s="329" t="s">
        <v>361</v>
      </c>
      <c r="C170" s="330">
        <v>180102</v>
      </c>
      <c r="D170" s="329">
        <v>80</v>
      </c>
      <c r="E170" s="330">
        <v>169878</v>
      </c>
      <c r="F170" s="331">
        <f t="shared" si="13"/>
        <v>10224</v>
      </c>
      <c r="G170" s="374">
        <f t="shared" si="12"/>
        <v>6.0184367604987132E-2</v>
      </c>
      <c r="AC170" s="367"/>
      <c r="AD170" s="367"/>
      <c r="AE170" s="368"/>
      <c r="AF170" s="368"/>
      <c r="AG170" s="368"/>
      <c r="AH170" s="368"/>
      <c r="AI170" s="368"/>
      <c r="AJ170" s="368"/>
      <c r="AK170" s="368"/>
      <c r="AL170" s="368"/>
      <c r="AM170" s="368"/>
    </row>
    <row r="171" spans="1:40" x14ac:dyDescent="0.2">
      <c r="A171" s="329">
        <v>81</v>
      </c>
      <c r="B171" s="329" t="s">
        <v>484</v>
      </c>
      <c r="C171" s="330">
        <v>1068</v>
      </c>
      <c r="D171" s="329">
        <v>81</v>
      </c>
      <c r="E171" s="330"/>
      <c r="F171" s="331">
        <f t="shared" ref="F171:F175" si="14">+C171-E171</f>
        <v>1068</v>
      </c>
      <c r="G171" s="374" t="e">
        <f t="shared" ref="G171:G175" si="15">C171/E171-1</f>
        <v>#DIV/0!</v>
      </c>
      <c r="AC171" s="367"/>
      <c r="AD171" s="367"/>
      <c r="AE171" s="368"/>
      <c r="AF171" s="368"/>
      <c r="AG171" s="368"/>
      <c r="AH171" s="368"/>
      <c r="AI171" s="368"/>
      <c r="AJ171" s="368"/>
      <c r="AK171" s="368"/>
      <c r="AL171" s="368"/>
      <c r="AM171" s="368"/>
    </row>
    <row r="172" spans="1:40" x14ac:dyDescent="0.2">
      <c r="A172" s="329">
        <v>82</v>
      </c>
      <c r="B172" s="329" t="s">
        <v>485</v>
      </c>
      <c r="C172" s="330">
        <v>1612</v>
      </c>
      <c r="D172" s="329">
        <v>82</v>
      </c>
      <c r="E172" s="330"/>
      <c r="F172" s="331">
        <f t="shared" si="14"/>
        <v>1612</v>
      </c>
      <c r="G172" s="374" t="e">
        <f t="shared" si="15"/>
        <v>#DIV/0!</v>
      </c>
      <c r="AC172" s="367"/>
      <c r="AD172" s="367"/>
      <c r="AE172" s="368"/>
      <c r="AF172" s="368"/>
      <c r="AG172" s="368"/>
      <c r="AH172" s="368"/>
      <c r="AI172" s="368"/>
      <c r="AJ172" s="368"/>
      <c r="AK172" s="368"/>
      <c r="AL172" s="368"/>
      <c r="AM172" s="368"/>
    </row>
    <row r="173" spans="1:40" x14ac:dyDescent="0.2">
      <c r="A173" s="329">
        <v>83</v>
      </c>
      <c r="B173" s="329" t="s">
        <v>486</v>
      </c>
      <c r="C173" s="330">
        <v>868</v>
      </c>
      <c r="D173" s="329">
        <v>83</v>
      </c>
      <c r="E173" s="330"/>
      <c r="F173" s="331">
        <f t="shared" si="14"/>
        <v>868</v>
      </c>
      <c r="G173" s="374" t="e">
        <f t="shared" si="15"/>
        <v>#DIV/0!</v>
      </c>
      <c r="AC173" s="367"/>
      <c r="AD173" s="367"/>
      <c r="AE173" s="368"/>
      <c r="AF173" s="368"/>
      <c r="AG173" s="368"/>
      <c r="AH173" s="368"/>
      <c r="AI173" s="368"/>
      <c r="AJ173" s="368"/>
      <c r="AK173" s="368"/>
      <c r="AL173" s="368"/>
      <c r="AM173" s="368"/>
    </row>
    <row r="174" spans="1:40" x14ac:dyDescent="0.2">
      <c r="A174" s="329">
        <v>84</v>
      </c>
      <c r="B174" s="329" t="s">
        <v>487</v>
      </c>
      <c r="C174" s="330">
        <v>752</v>
      </c>
      <c r="D174" s="329">
        <v>84</v>
      </c>
      <c r="E174" s="330"/>
      <c r="F174" s="331">
        <f t="shared" si="14"/>
        <v>752</v>
      </c>
      <c r="G174" s="374" t="e">
        <f t="shared" si="15"/>
        <v>#DIV/0!</v>
      </c>
      <c r="AC174" s="367"/>
      <c r="AD174" s="367"/>
      <c r="AE174" s="368"/>
      <c r="AF174" s="368"/>
      <c r="AG174" s="368"/>
      <c r="AH174" s="368"/>
      <c r="AI174" s="368"/>
      <c r="AJ174" s="368"/>
      <c r="AK174" s="368"/>
      <c r="AL174" s="368"/>
      <c r="AM174" s="368"/>
    </row>
    <row r="175" spans="1:40" x14ac:dyDescent="0.2">
      <c r="A175" s="329">
        <v>85</v>
      </c>
      <c r="B175" s="329" t="s">
        <v>488</v>
      </c>
      <c r="C175" s="330">
        <v>3424</v>
      </c>
      <c r="D175" s="329">
        <v>85</v>
      </c>
      <c r="E175" s="330"/>
      <c r="F175" s="331">
        <f t="shared" si="14"/>
        <v>3424</v>
      </c>
      <c r="G175" s="374" t="e">
        <f t="shared" si="15"/>
        <v>#DIV/0!</v>
      </c>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75"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2"/>
  <sheetViews>
    <sheetView showGridLines="0" zoomScaleNormal="100" workbookViewId="0">
      <selection activeCell="F54" sqref="F5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76"/>
      <c r="B1" s="276"/>
      <c r="C1" s="276"/>
      <c r="D1" s="276"/>
      <c r="E1" s="277"/>
      <c r="F1" s="276"/>
      <c r="G1" s="276"/>
    </row>
    <row r="2" spans="1:18" x14ac:dyDescent="0.2">
      <c r="A2" s="276"/>
      <c r="B2" s="278"/>
      <c r="C2" s="278"/>
      <c r="D2" s="278"/>
      <c r="E2" s="278"/>
      <c r="F2" s="278"/>
      <c r="G2" s="278"/>
    </row>
    <row r="3" spans="1:18" x14ac:dyDescent="0.2">
      <c r="A3" s="276"/>
      <c r="B3" s="278"/>
      <c r="C3" s="278"/>
      <c r="D3" s="278"/>
      <c r="E3" s="278"/>
      <c r="F3" s="278"/>
      <c r="G3" s="278"/>
    </row>
    <row r="13" spans="1:18" ht="13.5" thickBot="1" x14ac:dyDescent="0.25">
      <c r="Q13" s="279"/>
      <c r="R13" s="279"/>
    </row>
    <row r="14" spans="1:18" ht="13.5" thickBot="1" x14ac:dyDescent="0.25">
      <c r="Q14" s="467" t="s">
        <v>67</v>
      </c>
      <c r="R14" s="468"/>
    </row>
    <row r="15" spans="1:18" x14ac:dyDescent="0.2">
      <c r="Q15" s="279"/>
      <c r="R15" s="279"/>
    </row>
    <row r="28" spans="17:18" x14ac:dyDescent="0.2">
      <c r="Q28" s="120"/>
      <c r="R28" s="120"/>
    </row>
    <row r="29" spans="17:18" x14ac:dyDescent="0.2">
      <c r="Q29" s="299"/>
      <c r="R29" s="299"/>
    </row>
    <row r="30" spans="17:18" x14ac:dyDescent="0.2">
      <c r="Q30" s="536"/>
      <c r="R30" s="536"/>
    </row>
    <row r="31" spans="17:18" x14ac:dyDescent="0.2">
      <c r="Q31" s="299"/>
      <c r="R31" s="299"/>
    </row>
    <row r="40" spans="4:17" x14ac:dyDescent="0.2">
      <c r="E40" s="271" t="s">
        <v>221</v>
      </c>
      <c r="F40" s="271" t="s">
        <v>54</v>
      </c>
      <c r="G40" s="271" t="s">
        <v>55</v>
      </c>
      <c r="H40" s="272" t="s">
        <v>54</v>
      </c>
      <c r="I40" s="272" t="s">
        <v>55</v>
      </c>
      <c r="J40" s="272" t="s">
        <v>98</v>
      </c>
      <c r="K40" s="303"/>
      <c r="L40" s="303"/>
      <c r="M40" s="303"/>
    </row>
    <row r="41" spans="4:17" x14ac:dyDescent="0.2">
      <c r="D41" s="273" t="s">
        <v>396</v>
      </c>
      <c r="E41" s="273" t="s">
        <v>222</v>
      </c>
      <c r="F41" s="274">
        <f>'TODOS LOS AÑOS'!E90-0</f>
        <v>1938014</v>
      </c>
      <c r="G41" s="274">
        <f>'TODOS LOS AÑOS'!F90-0</f>
        <v>83835</v>
      </c>
      <c r="H41" s="275">
        <f t="shared" ref="H41:I48" si="0">+F41/($F41+$G41)</f>
        <v>0.95853547915793913</v>
      </c>
      <c r="I41" s="275">
        <f t="shared" si="0"/>
        <v>4.1464520842060905E-2</v>
      </c>
      <c r="J41" s="274">
        <f t="shared" ref="J41:J48" si="1">+G41+F41</f>
        <v>2021849</v>
      </c>
      <c r="K41" s="302"/>
      <c r="L41" s="302"/>
      <c r="M41" s="302"/>
    </row>
    <row r="42" spans="4:17" x14ac:dyDescent="0.2">
      <c r="D42" s="273" t="s">
        <v>397</v>
      </c>
      <c r="E42" s="273" t="s">
        <v>223</v>
      </c>
      <c r="F42" s="274">
        <f>'TODOS LOS AÑOS'!I90-'TODOS LOS AÑOS'!E90</f>
        <v>1438425</v>
      </c>
      <c r="G42" s="274">
        <f>'TODOS LOS AÑOS'!J90-'TODOS LOS AÑOS'!F90</f>
        <v>97042</v>
      </c>
      <c r="H42" s="275">
        <f t="shared" si="0"/>
        <v>0.93679968374442435</v>
      </c>
      <c r="I42" s="275">
        <f t="shared" si="0"/>
        <v>6.3200316255575664E-2</v>
      </c>
      <c r="J42" s="274">
        <f t="shared" si="1"/>
        <v>1535467</v>
      </c>
      <c r="K42" s="302"/>
      <c r="L42" s="302"/>
      <c r="M42" s="302"/>
      <c r="N42" s="294"/>
      <c r="O42" s="294"/>
      <c r="P42" s="294"/>
      <c r="Q42" s="294"/>
    </row>
    <row r="43" spans="4:17" x14ac:dyDescent="0.2">
      <c r="D43" s="537" t="s">
        <v>398</v>
      </c>
      <c r="E43" s="273" t="s">
        <v>224</v>
      </c>
      <c r="F43" s="274">
        <f>'TODOS LOS AÑOS'!M90-'TODOS LOS AÑOS'!I90</f>
        <v>2043165</v>
      </c>
      <c r="G43" s="274">
        <f>'TODOS LOS AÑOS'!N90-'TODOS LOS AÑOS'!J90</f>
        <v>97634</v>
      </c>
      <c r="H43" s="275">
        <f t="shared" si="0"/>
        <v>0.95439366330047803</v>
      </c>
      <c r="I43" s="275">
        <f t="shared" si="0"/>
        <v>4.5606336699522E-2</v>
      </c>
      <c r="J43" s="274">
        <f t="shared" si="1"/>
        <v>2140799</v>
      </c>
      <c r="K43" s="302"/>
      <c r="L43" s="302"/>
      <c r="M43" s="302"/>
      <c r="N43" s="294"/>
      <c r="O43" s="294"/>
      <c r="P43" s="294"/>
      <c r="Q43" s="294"/>
    </row>
    <row r="44" spans="4:17" x14ac:dyDescent="0.2">
      <c r="D44" s="538"/>
      <c r="E44" s="273" t="s">
        <v>225</v>
      </c>
      <c r="F44" s="274">
        <f>'TODOS LOS AÑOS'!S90-'TODOS LOS AÑOS'!M90</f>
        <v>2161944</v>
      </c>
      <c r="G44" s="274">
        <f>'TODOS LOS AÑOS'!T90-'TODOS LOS AÑOS'!N90</f>
        <v>131760</v>
      </c>
      <c r="H44" s="275">
        <f t="shared" si="0"/>
        <v>0.94255579621433283</v>
      </c>
      <c r="I44" s="275">
        <f t="shared" si="0"/>
        <v>5.7444203785667197E-2</v>
      </c>
      <c r="J44" s="274">
        <f t="shared" si="1"/>
        <v>2293704</v>
      </c>
      <c r="K44" s="302"/>
      <c r="L44" s="302"/>
      <c r="M44" s="302"/>
      <c r="N44" s="294"/>
      <c r="O44" s="294"/>
      <c r="P44" s="294"/>
      <c r="Q44" s="294"/>
    </row>
    <row r="45" spans="4:17" x14ac:dyDescent="0.2">
      <c r="D45" s="539"/>
      <c r="E45" s="273" t="s">
        <v>226</v>
      </c>
      <c r="F45" s="274">
        <f>'TODOS LOS AÑOS'!AA90-'TODOS LOS AÑOS'!S90</f>
        <v>1948491</v>
      </c>
      <c r="G45" s="274">
        <f>'TODOS LOS AÑOS'!AB90-'TODOS LOS AÑOS'!T90</f>
        <v>112750</v>
      </c>
      <c r="H45" s="275">
        <f t="shared" si="0"/>
        <v>0.94529994309253507</v>
      </c>
      <c r="I45" s="275">
        <f t="shared" si="0"/>
        <v>5.4700056907464968E-2</v>
      </c>
      <c r="J45" s="274">
        <f t="shared" si="1"/>
        <v>2061241</v>
      </c>
      <c r="K45" s="302"/>
      <c r="L45" s="302"/>
      <c r="M45" s="302"/>
      <c r="N45" s="294"/>
      <c r="O45" s="294"/>
      <c r="P45" s="294"/>
      <c r="Q45" s="294"/>
    </row>
    <row r="46" spans="4:17" x14ac:dyDescent="0.2">
      <c r="D46" s="537" t="s">
        <v>399</v>
      </c>
      <c r="E46" s="273" t="s">
        <v>227</v>
      </c>
      <c r="F46" s="274">
        <f>'TODOS LOS AÑOS'!AI90-'TODOS LOS AÑOS'!AA90</f>
        <v>2520680</v>
      </c>
      <c r="G46" s="274">
        <f>'TODOS LOS AÑOS'!AJ90-'TODOS LOS AÑOS'!AB90</f>
        <v>132837</v>
      </c>
      <c r="H46" s="275">
        <f t="shared" si="0"/>
        <v>0.94993926927922456</v>
      </c>
      <c r="I46" s="275">
        <f t="shared" si="0"/>
        <v>5.0060730720775486E-2</v>
      </c>
      <c r="J46" s="274">
        <f t="shared" si="1"/>
        <v>2653517</v>
      </c>
      <c r="K46" s="302"/>
      <c r="L46" s="302"/>
      <c r="M46" s="302"/>
      <c r="N46" s="294"/>
      <c r="O46" s="294"/>
      <c r="P46" s="294"/>
      <c r="Q46" s="294"/>
    </row>
    <row r="47" spans="4:17" x14ac:dyDescent="0.2">
      <c r="D47" s="538"/>
      <c r="E47" s="273" t="s">
        <v>302</v>
      </c>
      <c r="F47" s="274">
        <f>'TODOS LOS AÑOS'!AQ90-'TODOS LOS AÑOS'!AI90</f>
        <v>2744849</v>
      </c>
      <c r="G47" s="274">
        <f>'TODOS LOS AÑOS'!AR90-'TODOS LOS AÑOS'!AJ90</f>
        <v>126566</v>
      </c>
      <c r="H47" s="275">
        <f t="shared" si="0"/>
        <v>0.95592208022873737</v>
      </c>
      <c r="I47" s="275">
        <f t="shared" si="0"/>
        <v>4.4077919771262603E-2</v>
      </c>
      <c r="J47" s="274">
        <f t="shared" si="1"/>
        <v>2871415</v>
      </c>
      <c r="K47" s="302"/>
      <c r="L47" s="302"/>
      <c r="M47" s="302"/>
      <c r="N47" s="294"/>
      <c r="O47" s="294"/>
      <c r="P47" s="294"/>
      <c r="Q47" s="294"/>
    </row>
    <row r="48" spans="4:17" x14ac:dyDescent="0.2">
      <c r="D48" s="539"/>
      <c r="E48" s="273" t="s">
        <v>343</v>
      </c>
      <c r="F48" s="274">
        <f>'TODOS LOS AÑOS'!AY90-'TODOS LOS AÑOS'!AQ90</f>
        <v>2809736</v>
      </c>
      <c r="G48" s="274">
        <f>'TODOS LOS AÑOS'!AZ90-'TODOS LOS AÑOS'!AR90</f>
        <v>111927</v>
      </c>
      <c r="H48" s="275">
        <f t="shared" si="0"/>
        <v>0.96169065357640493</v>
      </c>
      <c r="I48" s="275">
        <f t="shared" si="0"/>
        <v>3.8309346423595056E-2</v>
      </c>
      <c r="J48" s="274">
        <f t="shared" si="1"/>
        <v>2921663</v>
      </c>
      <c r="K48" s="302"/>
      <c r="L48" s="302"/>
      <c r="M48" s="302"/>
      <c r="N48" s="294"/>
      <c r="O48" s="294"/>
      <c r="P48" s="294"/>
      <c r="Q48" s="294"/>
    </row>
    <row r="49" spans="4:17" x14ac:dyDescent="0.2">
      <c r="D49" s="537" t="s">
        <v>400</v>
      </c>
      <c r="E49" s="273" t="s">
        <v>373</v>
      </c>
      <c r="F49" s="274">
        <f>'TODOS LOS AÑOS'!BG90-'TODOS LOS AÑOS'!AY90</f>
        <v>3093947</v>
      </c>
      <c r="G49" s="274">
        <f>'TODOS LOS AÑOS'!BH90-'TODOS LOS AÑOS'!AZ90</f>
        <v>162713</v>
      </c>
      <c r="H49" s="275">
        <f t="shared" ref="H49" si="2">+F49/($F49+$G49)</f>
        <v>0.95003684756775342</v>
      </c>
      <c r="I49" s="275">
        <f t="shared" ref="I49" si="3">+G49/($F49+$G49)</f>
        <v>4.9963152432246534E-2</v>
      </c>
      <c r="J49" s="274">
        <f t="shared" ref="J49" si="4">+G49+F49</f>
        <v>3256660</v>
      </c>
      <c r="K49" s="302"/>
      <c r="L49" s="302"/>
      <c r="M49" s="302"/>
      <c r="N49" s="294"/>
      <c r="O49" s="294"/>
      <c r="P49" s="294"/>
      <c r="Q49" s="294"/>
    </row>
    <row r="50" spans="4:17" x14ac:dyDescent="0.2">
      <c r="D50" s="538"/>
      <c r="E50" s="273" t="s">
        <v>385</v>
      </c>
      <c r="F50" s="274">
        <f>'TODOS LOS AÑOS'!BO90-'TODOS LOS AÑOS'!BG90</f>
        <v>3060596</v>
      </c>
      <c r="G50" s="274">
        <f>'TODOS LOS AÑOS'!BP90-'TODOS LOS AÑOS'!BH90</f>
        <v>185252</v>
      </c>
      <c r="H50" s="275">
        <f t="shared" ref="H50" si="5">+F50/($F50+$G50)</f>
        <v>0.94292647098693472</v>
      </c>
      <c r="I50" s="275">
        <f t="shared" ref="I50" si="6">+G50/($F50+$G50)</f>
        <v>5.7073529013065304E-2</v>
      </c>
      <c r="J50" s="274">
        <f t="shared" ref="J50" si="7">+G50+F50</f>
        <v>3245848</v>
      </c>
      <c r="K50" s="302"/>
      <c r="L50" s="302"/>
      <c r="M50" s="302"/>
      <c r="N50" s="294"/>
      <c r="O50" s="294"/>
      <c r="P50" s="294"/>
      <c r="Q50" s="294"/>
    </row>
    <row r="51" spans="4:17" x14ac:dyDescent="0.2">
      <c r="D51" s="539"/>
      <c r="E51" s="273" t="s">
        <v>395</v>
      </c>
      <c r="F51" s="274">
        <f>'TODOS LOS AÑOS'!BW90-'TODOS LOS AÑOS'!BO90</f>
        <v>3091912</v>
      </c>
      <c r="G51" s="274">
        <f>'TODOS LOS AÑOS'!BX90-'TODOS LOS AÑOS'!BP90</f>
        <v>188235</v>
      </c>
      <c r="H51" s="275">
        <f t="shared" ref="H51" si="8">+F51/($F51+$G51)</f>
        <v>0.94261385236698236</v>
      </c>
      <c r="I51" s="275">
        <f t="shared" ref="I51" si="9">+G51/($F51+$G51)</f>
        <v>5.7386147633017665E-2</v>
      </c>
      <c r="J51" s="274">
        <f t="shared" ref="J51" si="10">+G51+F51</f>
        <v>3280147</v>
      </c>
      <c r="K51" s="302"/>
      <c r="L51" s="302"/>
      <c r="M51" s="302"/>
      <c r="N51" s="294"/>
      <c r="O51" s="294"/>
      <c r="P51" s="294"/>
      <c r="Q51" s="294"/>
    </row>
    <row r="52" spans="4:17" x14ac:dyDescent="0.2">
      <c r="D52" s="535" t="s">
        <v>446</v>
      </c>
      <c r="E52" s="273" t="s">
        <v>445</v>
      </c>
      <c r="F52" s="274">
        <f>'TODOS LOS AÑOS'!CE90-'TODOS LOS AÑOS'!BW90</f>
        <v>2978278</v>
      </c>
      <c r="G52" s="274">
        <f>'TODOS LOS AÑOS'!CF90-'TODOS LOS AÑOS'!BX90</f>
        <v>184347</v>
      </c>
      <c r="H52" s="275">
        <f>+F52/($F52+$G52)</f>
        <v>0.9417107624204577</v>
      </c>
      <c r="I52" s="275">
        <f t="shared" ref="I52:I53" si="11">+G52/($F52+$G52)</f>
        <v>5.8289237579542311E-2</v>
      </c>
      <c r="J52" s="274">
        <f t="shared" ref="J52:J54" si="12">+G52+F52</f>
        <v>3162625</v>
      </c>
      <c r="K52" s="302"/>
      <c r="L52" s="302"/>
      <c r="M52" s="302"/>
      <c r="N52" s="294"/>
      <c r="O52" s="294"/>
      <c r="P52" s="294"/>
      <c r="Q52" s="294"/>
    </row>
    <row r="53" spans="4:17" x14ac:dyDescent="0.2">
      <c r="D53" s="535"/>
      <c r="E53" s="273" t="s">
        <v>464</v>
      </c>
      <c r="F53" s="274">
        <f>'TODOS LOS AÑOS'!CM90-'TODOS LOS AÑOS'!CE90</f>
        <v>3258121</v>
      </c>
      <c r="G53" s="274">
        <f>'TODOS LOS AÑOS'!CN90-'TODOS LOS AÑOS'!CF90</f>
        <v>171240</v>
      </c>
      <c r="H53" s="275">
        <f>+F53/($F53+$G53)</f>
        <v>0.9500664992691058</v>
      </c>
      <c r="I53" s="275">
        <f t="shared" si="11"/>
        <v>4.9933500730894184E-2</v>
      </c>
      <c r="J53" s="274">
        <f t="shared" si="12"/>
        <v>3429361</v>
      </c>
      <c r="K53" s="302"/>
      <c r="L53" s="302"/>
      <c r="M53" s="302"/>
      <c r="N53" s="294"/>
      <c r="O53" s="294"/>
      <c r="P53" s="294"/>
      <c r="Q53" s="294"/>
    </row>
    <row r="54" spans="4:17" x14ac:dyDescent="0.2">
      <c r="D54" s="535"/>
      <c r="E54" s="273" t="s">
        <v>476</v>
      </c>
      <c r="F54" s="274">
        <f>'TODOS LOS AÑOS'!CU90-'TODOS LOS AÑOS'!CM90</f>
        <v>3401345</v>
      </c>
      <c r="G54" s="274">
        <f>'TODOS LOS AÑOS'!CV90-'TODOS LOS AÑOS'!CN90</f>
        <v>195506</v>
      </c>
      <c r="H54" s="275">
        <f>+F54/($F54+$G54)</f>
        <v>0.94564523245472221</v>
      </c>
      <c r="I54" s="275">
        <f t="shared" ref="I54" si="13">+G54/($F54+$G54)</f>
        <v>5.43547675452778E-2</v>
      </c>
      <c r="J54" s="274">
        <f t="shared" si="12"/>
        <v>3596851</v>
      </c>
      <c r="K54" s="302"/>
      <c r="L54" s="302"/>
      <c r="M54" s="302"/>
      <c r="N54" s="294"/>
      <c r="O54" s="294"/>
      <c r="P54" s="294"/>
      <c r="Q54" s="294"/>
    </row>
    <row r="55" spans="4:17" x14ac:dyDescent="0.2">
      <c r="D55" s="371"/>
      <c r="E55" s="354"/>
      <c r="F55" s="302"/>
      <c r="G55" s="302"/>
      <c r="H55" s="372"/>
      <c r="I55" s="372"/>
      <c r="J55" s="302"/>
      <c r="K55" s="302"/>
      <c r="L55" s="302"/>
      <c r="M55" s="302"/>
      <c r="N55" s="294"/>
      <c r="O55" s="294"/>
      <c r="P55" s="294"/>
      <c r="Q55" s="294"/>
    </row>
    <row r="56" spans="4:17" x14ac:dyDescent="0.2">
      <c r="D56" s="320" t="s">
        <v>350</v>
      </c>
    </row>
    <row r="57" spans="4:17" x14ac:dyDescent="0.2">
      <c r="F57" s="284"/>
      <c r="G57" s="284"/>
    </row>
    <row r="58" spans="4:17" x14ac:dyDescent="0.2">
      <c r="F58" s="284"/>
      <c r="G58" s="284"/>
    </row>
    <row r="59" spans="4:17" x14ac:dyDescent="0.2">
      <c r="F59" s="284"/>
      <c r="G59" s="284"/>
    </row>
    <row r="60" spans="4:17" x14ac:dyDescent="0.2">
      <c r="F60" s="284"/>
      <c r="G60" s="284"/>
    </row>
    <row r="61" spans="4:17" x14ac:dyDescent="0.2">
      <c r="F61" s="284"/>
      <c r="G61" s="284"/>
    </row>
    <row r="62" spans="4:17" x14ac:dyDescent="0.2">
      <c r="F62" s="284"/>
      <c r="G62" s="284"/>
    </row>
    <row r="63" spans="4:17" x14ac:dyDescent="0.2">
      <c r="F63" s="284"/>
      <c r="G63" s="284"/>
    </row>
    <row r="64" spans="4:17" x14ac:dyDescent="0.2">
      <c r="F64" s="284"/>
      <c r="G64" s="284"/>
    </row>
    <row r="65" spans="6:7" x14ac:dyDescent="0.2">
      <c r="F65" s="284"/>
      <c r="G65" s="284"/>
    </row>
    <row r="66" spans="6:7" x14ac:dyDescent="0.2">
      <c r="F66" s="284"/>
      <c r="G66" s="284"/>
    </row>
    <row r="67" spans="6:7" x14ac:dyDescent="0.2">
      <c r="F67" s="284"/>
      <c r="G67" s="284"/>
    </row>
    <row r="68" spans="6:7" x14ac:dyDescent="0.2">
      <c r="F68" s="284"/>
      <c r="G68" s="284"/>
    </row>
    <row r="69" spans="6:7" x14ac:dyDescent="0.2">
      <c r="F69" s="284"/>
      <c r="G69" s="284"/>
    </row>
    <row r="70" spans="6:7" x14ac:dyDescent="0.2">
      <c r="F70" s="284"/>
    </row>
    <row r="71" spans="6:7" x14ac:dyDescent="0.2">
      <c r="F71" s="284"/>
    </row>
    <row r="72" spans="6:7" x14ac:dyDescent="0.2">
      <c r="F72" s="284"/>
    </row>
  </sheetData>
  <mergeCells count="6">
    <mergeCell ref="D52:D54"/>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2"/>
  <sheetViews>
    <sheetView showGridLines="0" workbookViewId="0">
      <selection activeCell="A4" sqref="A4"/>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76"/>
      <c r="B1" s="276"/>
      <c r="C1" s="276"/>
      <c r="D1" s="276"/>
      <c r="E1" s="277"/>
      <c r="F1" s="276"/>
      <c r="G1" s="276"/>
    </row>
    <row r="2" spans="1:15" x14ac:dyDescent="0.2">
      <c r="A2" s="276"/>
      <c r="B2" s="278"/>
      <c r="C2" s="278"/>
      <c r="D2" s="278"/>
      <c r="E2" s="278"/>
      <c r="F2" s="278"/>
      <c r="G2" s="278"/>
    </row>
    <row r="3" spans="1:15" x14ac:dyDescent="0.2">
      <c r="A3" s="276"/>
      <c r="B3" s="278"/>
      <c r="C3" s="278"/>
      <c r="D3" s="278"/>
      <c r="E3" s="278"/>
      <c r="F3" s="278"/>
      <c r="G3" s="278"/>
    </row>
    <row r="5" spans="1:15" x14ac:dyDescent="0.2">
      <c r="O5" s="363"/>
    </row>
    <row r="10" spans="1:15" ht="13.5" thickBot="1" x14ac:dyDescent="0.25">
      <c r="L10" s="279"/>
      <c r="M10" s="279"/>
    </row>
    <row r="11" spans="1:15" ht="13.5" thickBot="1" x14ac:dyDescent="0.25">
      <c r="L11" s="467" t="s">
        <v>67</v>
      </c>
      <c r="M11" s="468"/>
    </row>
    <row r="12" spans="1:15" x14ac:dyDescent="0.2">
      <c r="L12" s="279"/>
      <c r="M12" s="279"/>
    </row>
    <row r="28" spans="4:14" x14ac:dyDescent="0.2">
      <c r="K28" s="120"/>
      <c r="L28" s="120"/>
      <c r="M28" s="120"/>
      <c r="N28" s="120"/>
    </row>
    <row r="29" spans="4:14" x14ac:dyDescent="0.2">
      <c r="K29" s="120"/>
      <c r="L29" s="299"/>
      <c r="M29" s="299"/>
      <c r="N29" s="120"/>
    </row>
    <row r="30" spans="4:14" x14ac:dyDescent="0.2">
      <c r="K30" s="120"/>
      <c r="L30" s="120"/>
      <c r="M30" s="120"/>
      <c r="N30" s="120"/>
    </row>
    <row r="31" spans="4:14" x14ac:dyDescent="0.2">
      <c r="E31" s="271" t="s">
        <v>221</v>
      </c>
      <c r="F31" s="271" t="s">
        <v>54</v>
      </c>
      <c r="G31" s="271" t="s">
        <v>55</v>
      </c>
    </row>
    <row r="32" spans="4:14" x14ac:dyDescent="0.2">
      <c r="D32" s="354"/>
      <c r="E32" s="280">
        <v>2005</v>
      </c>
      <c r="F32" s="274">
        <f>'Año 2005'!E30</f>
        <v>1322618</v>
      </c>
      <c r="G32" s="274">
        <f>'Año 2005'!F30</f>
        <v>47555</v>
      </c>
    </row>
    <row r="33" spans="4:7" x14ac:dyDescent="0.2">
      <c r="D33" s="354"/>
      <c r="E33" s="280">
        <v>2006</v>
      </c>
      <c r="F33" s="274">
        <f>'Año 2006'!G48</f>
        <v>1338363</v>
      </c>
      <c r="G33" s="274">
        <f>'Año 2006'!H48</f>
        <v>89786</v>
      </c>
    </row>
    <row r="34" spans="4:7" x14ac:dyDescent="0.2">
      <c r="E34" s="280">
        <v>2007</v>
      </c>
      <c r="F34" s="274">
        <f>'Año 2007'!G65</f>
        <v>1691878</v>
      </c>
      <c r="G34" s="274">
        <f>'Año 2007'!H65</f>
        <v>95706</v>
      </c>
    </row>
    <row r="35" spans="4:7" x14ac:dyDescent="0.2">
      <c r="E35" s="280">
        <v>2008</v>
      </c>
      <c r="F35" s="274">
        <f>'Año 2008'!G65</f>
        <v>2212182</v>
      </c>
      <c r="G35" s="274">
        <f>'Año 2008'!H65</f>
        <v>123950</v>
      </c>
    </row>
    <row r="36" spans="4:7" x14ac:dyDescent="0.2">
      <c r="E36" s="280">
        <v>2009</v>
      </c>
      <c r="F36" s="274">
        <f>'Año 2009'!K66</f>
        <v>2175314</v>
      </c>
      <c r="G36" s="274">
        <f>'Año 2009'!L66</f>
        <v>110509</v>
      </c>
    </row>
    <row r="37" spans="4:7" x14ac:dyDescent="0.2">
      <c r="E37" s="280">
        <v>2010</v>
      </c>
      <c r="F37" s="274">
        <f>'Año 2010'!K75</f>
        <v>1984574</v>
      </c>
      <c r="G37" s="274">
        <f>'Año 2010'!L75</f>
        <v>124810</v>
      </c>
    </row>
    <row r="38" spans="4:7" x14ac:dyDescent="0.2">
      <c r="E38" s="280">
        <v>2011</v>
      </c>
      <c r="F38" s="274">
        <f>'Año 2011'!K75</f>
        <v>2684973</v>
      </c>
      <c r="G38" s="274">
        <f>'Año 2011'!L75</f>
        <v>126952</v>
      </c>
    </row>
    <row r="39" spans="4:7" x14ac:dyDescent="0.2">
      <c r="E39" s="280">
        <v>2012</v>
      </c>
      <c r="F39" s="274">
        <f>'Año 2012'!K75</f>
        <v>2781733</v>
      </c>
      <c r="G39" s="274">
        <f>'Año 2012'!L75</f>
        <v>118791</v>
      </c>
    </row>
    <row r="40" spans="4:7" x14ac:dyDescent="0.2">
      <c r="E40" s="280">
        <v>2013</v>
      </c>
      <c r="F40" s="274">
        <f>'Año 2013'!K86</f>
        <v>2978702</v>
      </c>
      <c r="G40" s="274">
        <f>'Año 2013'!L86</f>
        <v>141845</v>
      </c>
    </row>
    <row r="41" spans="4:7" x14ac:dyDescent="0.2">
      <c r="E41" s="280">
        <v>2014</v>
      </c>
      <c r="F41" s="274">
        <f>'Año 2014'!K86</f>
        <v>3062912</v>
      </c>
      <c r="G41" s="274">
        <f>'Año 2014'!L86</f>
        <v>180115</v>
      </c>
    </row>
    <row r="42" spans="4:7" x14ac:dyDescent="0.2">
      <c r="E42" s="280">
        <v>2015</v>
      </c>
      <c r="F42" s="274">
        <f>'Año 2015'!K86</f>
        <v>3096124</v>
      </c>
      <c r="G42" s="274">
        <f>'Año 2015'!L86</f>
        <v>175393</v>
      </c>
    </row>
    <row r="43" spans="4:7" x14ac:dyDescent="0.2">
      <c r="E43" s="280">
        <v>2016</v>
      </c>
      <c r="F43" s="274">
        <f>'Año 2016'!K86</f>
        <v>2971590</v>
      </c>
      <c r="G43" s="274">
        <f>'Año 2016'!L86</f>
        <v>191484</v>
      </c>
    </row>
    <row r="44" spans="4:7" x14ac:dyDescent="0.2">
      <c r="E44" s="280">
        <v>2017</v>
      </c>
      <c r="F44" s="274">
        <f>'Año 2017'!K86</f>
        <v>3264020</v>
      </c>
      <c r="G44" s="274">
        <f>'Año 2017'!L86</f>
        <v>177764</v>
      </c>
    </row>
    <row r="45" spans="4:7" x14ac:dyDescent="0.2">
      <c r="E45" s="280">
        <v>2018</v>
      </c>
      <c r="F45" s="274">
        <f>'Año 2018'!K86</f>
        <v>3184310</v>
      </c>
      <c r="G45" s="274">
        <f>'Año 2018'!L86</f>
        <v>180552</v>
      </c>
    </row>
    <row r="46" spans="4:7" x14ac:dyDescent="0.2">
      <c r="E46" s="280">
        <v>2019</v>
      </c>
      <c r="F46" s="274">
        <f>'Año 2019'!K91</f>
        <v>3396714</v>
      </c>
      <c r="G46" s="274">
        <f>'Año 2019'!L91</f>
        <v>194535</v>
      </c>
    </row>
    <row r="47" spans="4:7" x14ac:dyDescent="0.2">
      <c r="E47" s="320" t="s">
        <v>350</v>
      </c>
    </row>
    <row r="49" spans="6:7" x14ac:dyDescent="0.2">
      <c r="F49" s="284"/>
      <c r="G49" s="284"/>
    </row>
    <row r="50" spans="6:7" x14ac:dyDescent="0.2">
      <c r="F50" s="284"/>
      <c r="G50" s="284"/>
    </row>
    <row r="51" spans="6:7" x14ac:dyDescent="0.2">
      <c r="F51" s="284"/>
      <c r="G51" s="284"/>
    </row>
    <row r="52" spans="6:7" x14ac:dyDescent="0.2">
      <c r="F52" s="284"/>
      <c r="G52" s="284"/>
    </row>
    <row r="53" spans="6:7" x14ac:dyDescent="0.2">
      <c r="F53" s="284"/>
      <c r="G53" s="284"/>
    </row>
    <row r="54" spans="6:7" x14ac:dyDescent="0.2">
      <c r="F54" s="284"/>
      <c r="G54" s="284"/>
    </row>
    <row r="55" spans="6:7" x14ac:dyDescent="0.2">
      <c r="F55" s="284"/>
      <c r="G55" s="284"/>
    </row>
    <row r="56" spans="6:7" x14ac:dyDescent="0.2">
      <c r="F56" s="284"/>
      <c r="G56" s="284"/>
    </row>
    <row r="57" spans="6:7" x14ac:dyDescent="0.2">
      <c r="F57" s="284"/>
      <c r="G57" s="284"/>
    </row>
    <row r="58" spans="6:7" x14ac:dyDescent="0.2">
      <c r="F58" s="284"/>
      <c r="G58" s="284"/>
    </row>
    <row r="59" spans="6:7" x14ac:dyDescent="0.2">
      <c r="F59" s="284"/>
      <c r="G59" s="284"/>
    </row>
    <row r="60" spans="6:7" x14ac:dyDescent="0.2">
      <c r="F60" s="284"/>
      <c r="G60" s="284"/>
    </row>
    <row r="61" spans="6:7" x14ac:dyDescent="0.2">
      <c r="F61" s="284"/>
      <c r="G61" s="284"/>
    </row>
    <row r="62" spans="6:7" x14ac:dyDescent="0.2">
      <c r="F62" s="284"/>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67" t="s">
        <v>67</v>
      </c>
      <c r="N6" s="468"/>
    </row>
    <row r="33" spans="4:14" ht="13.5" thickBot="1" x14ac:dyDescent="0.25"/>
    <row r="34" spans="4:14" ht="13.5" thickBot="1" x14ac:dyDescent="0.25">
      <c r="M34" s="467" t="s">
        <v>67</v>
      </c>
      <c r="N34" s="468"/>
    </row>
    <row r="36" spans="4:14" x14ac:dyDescent="0.2">
      <c r="D36" s="281"/>
      <c r="E36" s="282" t="s">
        <v>193</v>
      </c>
      <c r="F36" s="282" t="s">
        <v>192</v>
      </c>
      <c r="G36" s="282" t="s">
        <v>217</v>
      </c>
      <c r="H36" s="282" t="s">
        <v>193</v>
      </c>
      <c r="I36" s="282" t="s">
        <v>192</v>
      </c>
    </row>
    <row r="37" spans="4:14" x14ac:dyDescent="0.2">
      <c r="D37" s="283" t="s">
        <v>230</v>
      </c>
      <c r="E37" s="31">
        <f>'TODOS LOS AÑOS'!O90</f>
        <v>6565041</v>
      </c>
      <c r="F37" s="31">
        <f>'TODOS LOS AÑOS'!P90</f>
        <v>356997</v>
      </c>
      <c r="G37" s="32">
        <f t="shared" ref="G37:G42" si="0">SUM(E37:F37)</f>
        <v>6922038</v>
      </c>
      <c r="H37" s="42">
        <f t="shared" ref="H37:H42" si="1">E37/G37</f>
        <v>0.94842602713247171</v>
      </c>
      <c r="I37" s="42">
        <f t="shared" ref="I37:I42" si="2">F37/G37</f>
        <v>5.1573972867528323E-2</v>
      </c>
    </row>
    <row r="38" spans="4:14" x14ac:dyDescent="0.2">
      <c r="D38" s="283" t="s">
        <v>231</v>
      </c>
      <c r="E38" s="31">
        <f>'TODOS LOS AÑOS'!W90</f>
        <v>8730861</v>
      </c>
      <c r="F38" s="31">
        <f>'TODOS LOS AÑOS'!X90</f>
        <v>467506</v>
      </c>
      <c r="G38" s="32">
        <f t="shared" si="0"/>
        <v>9198367</v>
      </c>
      <c r="H38" s="42">
        <f t="shared" si="1"/>
        <v>0.94917510901663305</v>
      </c>
      <c r="I38" s="42">
        <f t="shared" si="2"/>
        <v>5.0824890983366941E-2</v>
      </c>
    </row>
    <row r="39" spans="4:14" x14ac:dyDescent="0.2">
      <c r="D39" s="283" t="s">
        <v>232</v>
      </c>
      <c r="E39" s="31">
        <f>'TODOS LOS AÑOS'!AE90</f>
        <v>10714829</v>
      </c>
      <c r="F39" s="31">
        <f>'TODOS LOS AÑOS'!AF90</f>
        <v>592316</v>
      </c>
      <c r="G39" s="32">
        <f t="shared" si="0"/>
        <v>11307145</v>
      </c>
      <c r="H39" s="42">
        <f t="shared" si="1"/>
        <v>0.94761577745752801</v>
      </c>
      <c r="I39" s="42">
        <f t="shared" si="2"/>
        <v>5.2384222542472041E-2</v>
      </c>
    </row>
    <row r="40" spans="4:14" x14ac:dyDescent="0.2">
      <c r="D40" s="283" t="s">
        <v>297</v>
      </c>
      <c r="E40" s="31">
        <f>+'TODOS LOS AÑOS'!AM90</f>
        <v>13397743</v>
      </c>
      <c r="F40" s="31">
        <f>+'TODOS LOS AÑOS'!AN90</f>
        <v>719268</v>
      </c>
      <c r="G40" s="32">
        <f t="shared" si="0"/>
        <v>14117011</v>
      </c>
      <c r="H40" s="42">
        <f t="shared" si="1"/>
        <v>0.94904955447013539</v>
      </c>
      <c r="I40" s="42">
        <f t="shared" si="2"/>
        <v>5.0950445529864642E-2</v>
      </c>
    </row>
    <row r="41" spans="4:14" x14ac:dyDescent="0.2">
      <c r="D41" s="283" t="s">
        <v>332</v>
      </c>
      <c r="E41" s="31">
        <f>'TODOS LOS AÑOS'!AU90</f>
        <v>16175703</v>
      </c>
      <c r="F41" s="31">
        <f>'TODOS LOS AÑOS'!AV90</f>
        <v>838059</v>
      </c>
      <c r="G41" s="32">
        <f t="shared" si="0"/>
        <v>17013762</v>
      </c>
      <c r="H41" s="42">
        <f t="shared" si="1"/>
        <v>0.95074228733186694</v>
      </c>
      <c r="I41" s="42">
        <f t="shared" si="2"/>
        <v>4.9257712668133009E-2</v>
      </c>
    </row>
    <row r="42" spans="4:14" x14ac:dyDescent="0.2">
      <c r="D42" s="281" t="s">
        <v>98</v>
      </c>
      <c r="E42" s="32">
        <f>SUM(E38:E39)</f>
        <v>19445690</v>
      </c>
      <c r="F42" s="32">
        <f>SUM(F38:F39)</f>
        <v>1059822</v>
      </c>
      <c r="G42" s="32">
        <f t="shared" si="0"/>
        <v>20505512</v>
      </c>
      <c r="H42" s="42">
        <f t="shared" si="1"/>
        <v>0.94831526274496336</v>
      </c>
      <c r="I42" s="42">
        <f t="shared" si="2"/>
        <v>5.1684737255036597E-2</v>
      </c>
    </row>
    <row r="44" spans="4:14" x14ac:dyDescent="0.2">
      <c r="E44" s="28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F41" sqref="F41"/>
    </sheetView>
  </sheetViews>
  <sheetFormatPr baseColWidth="10" defaultColWidth="11.42578125" defaultRowHeight="12.75" x14ac:dyDescent="0.2"/>
  <cols>
    <col min="1" max="3" width="11.42578125" style="30"/>
    <col min="4" max="4" width="13.85546875" style="30" bestFit="1" customWidth="1"/>
    <col min="5" max="5" width="12.42578125" style="30" bestFit="1" customWidth="1"/>
    <col min="6" max="6" width="18.28515625" style="30" customWidth="1"/>
    <col min="7" max="16384" width="11.42578125" style="30"/>
  </cols>
  <sheetData>
    <row r="12" spans="13:14" ht="15.75" thickBot="1" x14ac:dyDescent="0.25">
      <c r="M12" s="298"/>
      <c r="N12" s="298"/>
    </row>
    <row r="13" spans="13:14" ht="15.75" thickBot="1" x14ac:dyDescent="0.25">
      <c r="M13" s="540" t="s">
        <v>67</v>
      </c>
      <c r="N13" s="541"/>
    </row>
    <row r="14" spans="13:14" ht="15" x14ac:dyDescent="0.2">
      <c r="M14" s="298"/>
      <c r="N14" s="298"/>
    </row>
    <row r="29" spans="13:14" x14ac:dyDescent="0.2">
      <c r="M29" s="120"/>
      <c r="N29" s="120"/>
    </row>
    <row r="30" spans="13:14" x14ac:dyDescent="0.2">
      <c r="M30" s="120"/>
      <c r="N30" s="120"/>
    </row>
    <row r="31" spans="13:14" ht="15" x14ac:dyDescent="0.2">
      <c r="M31" s="481"/>
      <c r="N31" s="481"/>
    </row>
    <row r="32" spans="13:14" x14ac:dyDescent="0.2">
      <c r="M32" s="120"/>
      <c r="N32" s="120"/>
    </row>
    <row r="38" spans="3:9" x14ac:dyDescent="0.2">
      <c r="C38" s="542" t="s">
        <v>489</v>
      </c>
      <c r="D38" s="543"/>
      <c r="E38" s="543"/>
      <c r="F38" s="544"/>
    </row>
    <row r="39" spans="3:9" x14ac:dyDescent="0.2">
      <c r="C39" s="281"/>
      <c r="D39" s="282" t="s">
        <v>193</v>
      </c>
      <c r="E39" s="282" t="s">
        <v>216</v>
      </c>
      <c r="F39" s="282" t="s">
        <v>217</v>
      </c>
      <c r="G39" s="285"/>
      <c r="H39" s="285"/>
      <c r="I39" s="285"/>
    </row>
    <row r="40" spans="3:9" x14ac:dyDescent="0.2">
      <c r="C40" s="281" t="s">
        <v>215</v>
      </c>
      <c r="D40" s="31">
        <f>SUMIF(TIPATE,$C40,DATFON)</f>
        <v>26797993</v>
      </c>
      <c r="E40" s="31">
        <f>SUMIF(TIPATE,$C40,DATISA)</f>
        <v>1528085</v>
      </c>
      <c r="F40" s="31">
        <f>E40+D40</f>
        <v>28326078</v>
      </c>
    </row>
    <row r="41" spans="3:9" x14ac:dyDescent="0.2">
      <c r="C41" s="281" t="s">
        <v>213</v>
      </c>
      <c r="D41" s="31">
        <f>SUMIF(TIPATE,$C41,DATFON)</f>
        <v>4270052</v>
      </c>
      <c r="E41" s="31">
        <f>SUMIF(TIPATE,$C41,DATISA)</f>
        <v>211721</v>
      </c>
      <c r="F41" s="31">
        <f>E41+D41</f>
        <v>4481773</v>
      </c>
    </row>
    <row r="42" spans="3:9" x14ac:dyDescent="0.2">
      <c r="C42" s="281" t="s">
        <v>214</v>
      </c>
      <c r="D42" s="31">
        <f>SUMIF(TIPATE,$C42,DATFON)</f>
        <v>7058520</v>
      </c>
      <c r="E42" s="31">
        <f>SUMIF(TIPATE,$C42,DATISA)</f>
        <v>338985</v>
      </c>
      <c r="F42" s="31">
        <f>E42+D42</f>
        <v>7397505</v>
      </c>
    </row>
    <row r="43" spans="3:9" x14ac:dyDescent="0.2">
      <c r="C43" s="286" t="s">
        <v>98</v>
      </c>
      <c r="D43" s="459">
        <f>SUM(D40:D42)</f>
        <v>38126565</v>
      </c>
      <c r="E43" s="459">
        <f>SUM(E40:E42)</f>
        <v>2078791</v>
      </c>
      <c r="F43" s="32">
        <f>SUM(F40:F42)</f>
        <v>40205356</v>
      </c>
    </row>
    <row r="44" spans="3:9" x14ac:dyDescent="0.2">
      <c r="C44" s="281" t="s">
        <v>215</v>
      </c>
      <c r="D44" s="42">
        <f>+D40/D$43</f>
        <v>0.70286932483951803</v>
      </c>
      <c r="E44" s="42">
        <f>+E40/E$43</f>
        <v>0.73508351729442734</v>
      </c>
      <c r="F44" s="42">
        <f>+F40/F$43</f>
        <v>0.70453493808138401</v>
      </c>
    </row>
    <row r="45" spans="3:9" x14ac:dyDescent="0.2">
      <c r="C45" s="281" t="s">
        <v>213</v>
      </c>
      <c r="D45" s="42">
        <f t="shared" ref="D45:F46" si="0">+D41/D$43</f>
        <v>0.11199676655895961</v>
      </c>
      <c r="E45" s="42">
        <f t="shared" si="0"/>
        <v>0.10184814153996241</v>
      </c>
      <c r="F45" s="42">
        <f t="shared" si="0"/>
        <v>0.11147203870051542</v>
      </c>
    </row>
    <row r="46" spans="3:9" x14ac:dyDescent="0.2">
      <c r="C46" s="281" t="s">
        <v>214</v>
      </c>
      <c r="D46" s="42">
        <f t="shared" si="0"/>
        <v>0.18513390860152232</v>
      </c>
      <c r="E46" s="42">
        <f t="shared" si="0"/>
        <v>0.1630683411656102</v>
      </c>
      <c r="F46" s="42">
        <f t="shared" si="0"/>
        <v>0.1839930232181006</v>
      </c>
    </row>
    <row r="47" spans="3:9" x14ac:dyDescent="0.2">
      <c r="C47" s="281"/>
      <c r="D47" s="287">
        <v>1</v>
      </c>
      <c r="E47" s="287">
        <v>0.99999999999999989</v>
      </c>
      <c r="F47" s="287">
        <v>1</v>
      </c>
    </row>
    <row r="48" spans="3:9" x14ac:dyDescent="0.2">
      <c r="C48" s="320"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Q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67" t="s">
        <v>67</v>
      </c>
      <c r="O12" s="468"/>
    </row>
    <row r="13" spans="11:15" x14ac:dyDescent="0.2">
      <c r="N13" s="30"/>
      <c r="O13" s="30"/>
    </row>
    <row r="14" spans="11:15" x14ac:dyDescent="0.2">
      <c r="K14" s="30"/>
      <c r="L14" s="30"/>
      <c r="M14" s="30"/>
      <c r="N14" s="30"/>
    </row>
    <row r="15" spans="11:15" x14ac:dyDescent="0.2">
      <c r="K15" s="30"/>
      <c r="L15" s="30"/>
      <c r="M15" s="30"/>
      <c r="N15" s="30"/>
    </row>
    <row r="36" spans="1:17" x14ac:dyDescent="0.2">
      <c r="A36" s="304" t="s">
        <v>303</v>
      </c>
      <c r="B36" s="304" t="s">
        <v>304</v>
      </c>
      <c r="C36" s="310"/>
      <c r="D36" s="310" t="s">
        <v>305</v>
      </c>
      <c r="E36" s="310" t="s">
        <v>306</v>
      </c>
      <c r="F36" s="310" t="s">
        <v>307</v>
      </c>
      <c r="G36" s="310" t="s">
        <v>308</v>
      </c>
      <c r="H36" s="310" t="s">
        <v>309</v>
      </c>
      <c r="I36" s="310" t="s">
        <v>310</v>
      </c>
      <c r="J36" s="310" t="s">
        <v>311</v>
      </c>
      <c r="K36" s="310" t="s">
        <v>344</v>
      </c>
      <c r="L36" s="310" t="s">
        <v>375</v>
      </c>
      <c r="M36" s="310" t="s">
        <v>383</v>
      </c>
      <c r="N36" s="310" t="s">
        <v>401</v>
      </c>
      <c r="O36" s="310" t="s">
        <v>447</v>
      </c>
      <c r="P36" s="310" t="s">
        <v>465</v>
      </c>
      <c r="Q36" s="310" t="s">
        <v>477</v>
      </c>
    </row>
    <row r="37" spans="1:17" x14ac:dyDescent="0.2">
      <c r="A37" s="304">
        <v>1</v>
      </c>
      <c r="B37" s="304">
        <v>25</v>
      </c>
      <c r="C37" s="305" t="s">
        <v>312</v>
      </c>
      <c r="D37" s="274">
        <f>SUMIFS(FON_JUN_2006,IND_PRO_SAL,"&gt;="&amp;$A37,IND_PRO_SAL,"&lt;="&amp;$B37)+SUMIFS(ISA_JUN_2006,IND_PRO_SAL,"&gt;="&amp;$A37,IND_PRO_SAL,"&lt;="&amp;$B37)</f>
        <v>2021849</v>
      </c>
      <c r="E37" s="274">
        <f>SUMIFS(FON_JUN_2007,IND_PRO_SAL,"&gt;="&amp;$A37,IND_PRO_SAL,"&lt;="&amp;$B37)+SUMIFS(ISA_JUN_2007,IND_PRO_SAL,"&gt;="&amp;$A37,IND_PRO_SAL,"&lt;="&amp;$B37)</f>
        <v>3011151</v>
      </c>
      <c r="F37" s="274">
        <f>SUMIFS(FON_JUN_2008,IND_PRO_SAL,"&gt;="&amp;$A37,IND_PRO_SAL,"&lt;="&amp;$B37)+SUMIFS(ISA_JUN_2008,IND_PRO_SAL,"&gt;="&amp;$A37,IND_PRO_SAL,"&lt;="&amp;$B37)</f>
        <v>3936841</v>
      </c>
      <c r="G37" s="274">
        <f>SUMIFS(FON_JUN_2009,IND_PRO_SAL,"&gt;="&amp;$A37,IND_PRO_SAL,"&lt;="&amp;$B37)+SUMIFS(ISA_JUN_2009,IND_PRO_SAL,"&gt;="&amp;$A37,IND_PRO_SAL,"&lt;="&amp;$B37)</f>
        <v>4977610</v>
      </c>
      <c r="H37" s="274">
        <f>SUMIFS(FON_JUN_2010,IND_PRO_SAL,"&gt;="&amp;$A37,IND_PRO_SAL,"&lt;="&amp;$B37)+SUMIFS(ISA_JUN_2010,IND_PRO_SAL,"&gt;="&amp;$A37,IND_PRO_SAL,"&lt;="&amp;$B37)</f>
        <v>5912303</v>
      </c>
      <c r="I37" s="274">
        <f>SUMIFS(FON_JUN_2011,IND_PRO_SAL,"&gt;="&amp;$A37,IND_PRO_SAL,"&lt;="&amp;$B37)+SUMIFS(ISA_JUN_2011,IND_PRO_SAL,"&gt;="&amp;$A37,IND_PRO_SAL,"&lt;="&amp;$B37)</f>
        <v>7140561</v>
      </c>
      <c r="J37" s="274">
        <f>SUMIFS(FON_JUN_2012,IND_PRO_SAL,"&gt;="&amp;$A37,IND_PRO_SAL,"&lt;="&amp;$B37)+SUMIFS(ISA_JUN_2012,IND_PRO_SAL,"&gt;="&amp;$A37,IND_PRO_SAL,"&lt;="&amp;$B37)</f>
        <v>8556147</v>
      </c>
      <c r="K37" s="274">
        <f>SUMIFS(FON_JUN_2013,IND_PRO_SAL,"&gt;="&amp;$A37,IND_PRO_SAL,"&lt;="&amp;$B37)+SUMIFS(ISA_JUN_2013,IND_PRO_SAL,"&gt;="&amp;$A37,IND_PRO_SAL,"&lt;="&amp;$B37)</f>
        <v>10037455</v>
      </c>
      <c r="L37" s="274">
        <f>SUMIFS(FON_JUN_2014,IND_PRO_SAL,"&gt;="&amp;$A37,IND_PRO_SAL,"&lt;="&amp;$B37)+SUMIFS(ISA_JUN_2014,IND_PRO_SAL,"&gt;="&amp;$A37,IND_PRO_SAL,"&lt;="&amp;$B37)</f>
        <v>11671889</v>
      </c>
      <c r="M37" s="274">
        <f>SUMIFS(FON_JUN_2015,IND_PRO_SAL,"&gt;="&amp;$A37,IND_PRO_SAL,"&lt;="&amp;$B37)+SUMIFS(ISA_JUN_2015,IND_PRO_SAL,"&gt;="&amp;$A37,IND_PRO_SAL,"&lt;="&amp;$B37)</f>
        <v>13355187</v>
      </c>
      <c r="N37" s="274">
        <f>SUMIFS(FON_JUN_2016,IND_PRO_SAL,"&gt;="&amp;$A37,IND_PRO_SAL,"&lt;="&amp;$B37)+SUMIFS(ISA_JUN_2016,IND_PRO_SAL,"&gt;="&amp;$A37,IND_PRO_SAL,"&lt;="&amp;$B37)</f>
        <v>15077675</v>
      </c>
      <c r="O37" s="274">
        <f t="shared" ref="O37:O41" si="0">SUMIFS(FON_JUN_2017,IND_PRO_SAL,"&gt;="&amp;$A37,IND_PRO_SAL,"&lt;="&amp;$B37)+SUMIFS(ISA_JUN_2017,IND_PRO_SAL,"&gt;="&amp;$A37,IND_PRO_SAL,"&lt;="&amp;$B37)</f>
        <v>16730159</v>
      </c>
      <c r="P37" s="274">
        <f>SUMIFS(FON_JUN_2018,IND_PRO_SAL,"&gt;="&amp;$A37,IND_PRO_SAL,"&lt;="&amp;$B37)+SUMIFS(ISA_JUN_2018,IND_PRO_SAL,"&gt;="&amp;$A37,IND_PRO_SAL,"&lt;="&amp;$B37)</f>
        <v>18560335</v>
      </c>
      <c r="Q37" s="274">
        <f>SUMIFS(FON_JUN_2019,IND_PRO_SAL,"&gt;="&amp;$A37,IND_PRO_SAL,"&lt;="&amp;$B37)+SUMIFS(ISA_JUN_2019,IND_PRO_SAL,"&gt;="&amp;$A37,IND_PRO_SAL,"&lt;="&amp;$B37)</f>
        <v>20518019</v>
      </c>
    </row>
    <row r="38" spans="1:17" x14ac:dyDescent="0.2">
      <c r="A38" s="304">
        <v>26</v>
      </c>
      <c r="B38" s="304">
        <v>40</v>
      </c>
      <c r="C38" s="305" t="s">
        <v>313</v>
      </c>
      <c r="D38" s="274"/>
      <c r="E38" s="274">
        <f>SUMIFS(FON_JUN_2007,IND_PRO_SAL,"&gt;="&amp;$A38,IND_PRO_SAL,"&lt;="&amp;$B38)+SUMIFS(ISA_JUN_2007,IND_PRO_SAL,"&gt;="&amp;$A38,IND_PRO_SAL,"&lt;="&amp;$B38)</f>
        <v>546165</v>
      </c>
      <c r="F38" s="274">
        <f>SUMIFS(FON_JUN_2008,IND_PRO_SAL,"&gt;="&amp;$A38,IND_PRO_SAL,"&lt;="&amp;$B38)+SUMIFS(ISA_JUN_2008,IND_PRO_SAL,"&gt;="&amp;$A38,IND_PRO_SAL,"&lt;="&amp;$B38)</f>
        <v>1032298</v>
      </c>
      <c r="G38" s="274">
        <f>SUMIFS(FON_JUN_2009,IND_PRO_SAL,"&gt;="&amp;$A38,IND_PRO_SAL,"&lt;="&amp;$B38)+SUMIFS(ISA_JUN_2009,IND_PRO_SAL,"&gt;="&amp;$A38,IND_PRO_SAL,"&lt;="&amp;$B38)</f>
        <v>1545665</v>
      </c>
      <c r="H38" s="274">
        <f>SUMIFS(FON_JUN_2010,IND_PRO_SAL,"&gt;="&amp;$A38,IND_PRO_SAL,"&lt;="&amp;$B38)+SUMIFS(ISA_JUN_2010,IND_PRO_SAL,"&gt;="&amp;$A38,IND_PRO_SAL,"&lt;="&amp;$B38)</f>
        <v>1990695</v>
      </c>
      <c r="I38" s="274">
        <f>SUMIFS(FON_JUN_2011,IND_PRO_SAL,"&gt;="&amp;$A38,IND_PRO_SAL,"&lt;="&amp;$B38)+SUMIFS(ISA_JUN_2011,IND_PRO_SAL,"&gt;="&amp;$A38,IND_PRO_SAL,"&lt;="&amp;$B38)</f>
        <v>2443380</v>
      </c>
      <c r="J38" s="274">
        <f>SUMIFS(FON_JUN_2012,IND_PRO_SAL,"&gt;="&amp;$A38,IND_PRO_SAL,"&lt;="&amp;$B38)+SUMIFS(ISA_JUN_2012,IND_PRO_SAL,"&gt;="&amp;$A38,IND_PRO_SAL,"&lt;="&amp;$B38)</f>
        <v>2924659</v>
      </c>
      <c r="K38" s="274">
        <f>SUMIFS(FON_JUN_2013,IND_PRO_SAL,"&gt;="&amp;$A38,IND_PRO_SAL,"&lt;="&amp;$B38)+SUMIFS(ISA_JUN_2013,IND_PRO_SAL,"&gt;="&amp;$A38,IND_PRO_SAL,"&lt;="&amp;$B38)</f>
        <v>3389535</v>
      </c>
      <c r="L38" s="274">
        <f>SUMIFS(FON_JUN_2014,IND_PRO_SAL,"&gt;="&amp;$A38,IND_PRO_SAL,"&lt;="&amp;$B38)+SUMIFS(ISA_JUN_2014,IND_PRO_SAL,"&gt;="&amp;$A38,IND_PRO_SAL,"&lt;="&amp;$B38)</f>
        <v>3854057</v>
      </c>
      <c r="M38" s="274">
        <f>SUMIFS(FON_JUN_2015,IND_PRO_SAL,"&gt;="&amp;$A38,IND_PRO_SAL,"&lt;="&amp;$B38)+SUMIFS(ISA_JUN_2015,IND_PRO_SAL,"&gt;="&amp;$A38,IND_PRO_SAL,"&lt;="&amp;$B38)</f>
        <v>4347619</v>
      </c>
      <c r="N38" s="274">
        <f>SUMIFS(FON_JUN_2016,IND_PRO_SAL,"&gt;="&amp;$A38,IND_PRO_SAL,"&lt;="&amp;$B38)+SUMIFS(ISA_JUN_2016,IND_PRO_SAL,"&gt;="&amp;$A38,IND_PRO_SAL,"&lt;="&amp;$B38)</f>
        <v>4864856</v>
      </c>
      <c r="O38" s="274">
        <f t="shared" si="0"/>
        <v>5363987</v>
      </c>
      <c r="P38" s="274">
        <f>SUMIFS(FON_JUN_2018,IND_PRO_SAL,"&gt;="&amp;$A38,IND_PRO_SAL,"&lt;="&amp;$B38)+SUMIFS(ISA_JUN_2018,IND_PRO_SAL,"&gt;="&amp;$A38,IND_PRO_SAL,"&lt;="&amp;$B38)</f>
        <v>5914868</v>
      </c>
      <c r="Q38" s="274">
        <f>SUMIFS(FON_JUN_2019,IND_PRO_SAL,"&gt;="&amp;$A38,IND_PRO_SAL,"&lt;="&amp;$B38)+SUMIFS(ISA_JUN_2019,IND_PRO_SAL,"&gt;="&amp;$A38,IND_PRO_SAL,"&lt;="&amp;$B38)</f>
        <v>6494087</v>
      </c>
    </row>
    <row r="39" spans="1:17" x14ac:dyDescent="0.2">
      <c r="A39" s="304">
        <v>41</v>
      </c>
      <c r="B39" s="304">
        <v>56</v>
      </c>
      <c r="C39" s="264" t="s">
        <v>314</v>
      </c>
      <c r="D39" s="274"/>
      <c r="E39" s="274"/>
      <c r="F39" s="274">
        <f>SUMIFS(FON_JUN_2008,IND_PRO_SAL,"&gt;="&amp;$A39,IND_PRO_SAL,"&lt;="&amp;$B39)+SUMIFS(ISA_JUN_2008,IND_PRO_SAL,"&gt;="&amp;$A39,IND_PRO_SAL,"&lt;="&amp;$B39)</f>
        <v>728976</v>
      </c>
      <c r="G39" s="274">
        <f>SUMIFS(FON_JUN_2009,IND_PRO_SAL,"&gt;="&amp;$A39,IND_PRO_SAL,"&lt;="&amp;$B39)+SUMIFS(ISA_JUN_2009,IND_PRO_SAL,"&gt;="&amp;$A39,IND_PRO_SAL,"&lt;="&amp;$B39)</f>
        <v>1468544</v>
      </c>
      <c r="H39" s="274">
        <f>SUMIFS(FON_JUN_2010,IND_PRO_SAL,"&gt;="&amp;$A39,IND_PRO_SAL,"&lt;="&amp;$B39)+SUMIFS(ISA_JUN_2010,IND_PRO_SAL,"&gt;="&amp;$A39,IND_PRO_SAL,"&lt;="&amp;$B39)</f>
        <v>2150062</v>
      </c>
      <c r="I39" s="274">
        <f>SUMIFS(FON_JUN_2011,IND_PRO_SAL,"&gt;="&amp;$A39,IND_PRO_SAL,"&lt;="&amp;$B39)+SUMIFS(ISA_JUN_2011,IND_PRO_SAL,"&gt;="&amp;$A39,IND_PRO_SAL,"&lt;="&amp;$B39)</f>
        <v>2855274</v>
      </c>
      <c r="J39" s="274">
        <f>SUMIFS(FON_JUN_2012,IND_PRO_SAL,"&gt;="&amp;$A39,IND_PRO_SAL,"&lt;="&amp;$B39)+SUMIFS(ISA_JUN_2012,IND_PRO_SAL,"&gt;="&amp;$A39,IND_PRO_SAL,"&lt;="&amp;$B39)</f>
        <v>3523325</v>
      </c>
      <c r="K39" s="274">
        <f>SUMIFS(FON_JUN_2013,IND_PRO_SAL,"&gt;="&amp;$A39,IND_PRO_SAL,"&lt;="&amp;$B39)+SUMIFS(ISA_JUN_2013,IND_PRO_SAL,"&gt;="&amp;$A39,IND_PRO_SAL,"&lt;="&amp;$B39)</f>
        <v>4156638</v>
      </c>
      <c r="L39" s="274">
        <f>SUMIFS(FON_JUN_2014,IND_PRO_SAL,"&gt;="&amp;$A39,IND_PRO_SAL,"&lt;="&amp;$B39)+SUMIFS(ISA_JUN_2014,IND_PRO_SAL,"&gt;="&amp;$A39,IND_PRO_SAL,"&lt;="&amp;$B39)</f>
        <v>4756798</v>
      </c>
      <c r="M39" s="274">
        <f>SUMIFS(FON_JUN_2015,IND_PRO_SAL,"&gt;="&amp;$A39,IND_PRO_SAL,"&lt;="&amp;$B39)+SUMIFS(ISA_JUN_2015,IND_PRO_SAL,"&gt;="&amp;$A39,IND_PRO_SAL,"&lt;="&amp;$B39)</f>
        <v>5336762</v>
      </c>
      <c r="N39" s="274">
        <f>SUMIFS(FON_JUN_2016,IND_PRO_SAL,"&gt;="&amp;$A39,IND_PRO_SAL,"&lt;="&amp;$B39)+SUMIFS(ISA_JUN_2016,IND_PRO_SAL,"&gt;="&amp;$A39,IND_PRO_SAL,"&lt;="&amp;$B39)</f>
        <v>5899571</v>
      </c>
      <c r="O39" s="274">
        <f t="shared" si="0"/>
        <v>6435022</v>
      </c>
      <c r="P39" s="274">
        <f>SUMIFS(FON_JUN_2018,IND_PRO_SAL,"&gt;="&amp;$A39,IND_PRO_SAL,"&lt;="&amp;$B39)+SUMIFS(ISA_JUN_2018,IND_PRO_SAL,"&gt;="&amp;$A39,IND_PRO_SAL,"&lt;="&amp;$B39)</f>
        <v>6992450</v>
      </c>
      <c r="Q39" s="274">
        <f>SUMIFS(FON_JUN_2019,IND_PRO_SAL,"&gt;="&amp;$A39,IND_PRO_SAL,"&lt;="&amp;$B39)+SUMIFS(ISA_JUN_2019,IND_PRO_SAL,"&gt;="&amp;$A39,IND_PRO_SAL,"&lt;="&amp;$B39)</f>
        <v>7550322</v>
      </c>
    </row>
    <row r="40" spans="1:17" x14ac:dyDescent="0.2">
      <c r="A40" s="304">
        <v>57</v>
      </c>
      <c r="B40" s="304">
        <v>69</v>
      </c>
      <c r="C40" s="305" t="s">
        <v>315</v>
      </c>
      <c r="D40" s="274"/>
      <c r="E40" s="274"/>
      <c r="F40" s="274"/>
      <c r="G40" s="274"/>
      <c r="H40" s="274"/>
      <c r="I40" s="274">
        <f>SUMIFS(FON_JUN_2011,IND_PRO_SAL,"&gt;="&amp;$A40,IND_PRO_SAL,"&lt;="&amp;$B40)+SUMIFS(ISA_JUN_2011,IND_PRO_SAL,"&gt;="&amp;$A40,IND_PRO_SAL,"&lt;="&amp;$B40)</f>
        <v>267351</v>
      </c>
      <c r="J40" s="274">
        <f>SUMIFS(FON_JUN_2012,IND_PRO_SAL,"&gt;="&amp;$A40,IND_PRO_SAL,"&lt;="&amp;$B40)+SUMIFS(ISA_JUN_2012,IND_PRO_SAL,"&gt;="&amp;$A40,IND_PRO_SAL,"&lt;="&amp;$B40)</f>
        <v>573849</v>
      </c>
      <c r="K40" s="274">
        <f>SUMIFS(FON_JUN_2013,IND_PRO_SAL,"&gt;="&amp;$A40,IND_PRO_SAL,"&lt;="&amp;$B40)+SUMIFS(ISA_JUN_2013,IND_PRO_SAL,"&gt;="&amp;$A40,IND_PRO_SAL,"&lt;="&amp;$B40)</f>
        <v>916027</v>
      </c>
      <c r="L40" s="274">
        <f>SUMIFS(FON_JUN_2014,IND_PRO_SAL,"&gt;="&amp;$A40,IND_PRO_SAL,"&lt;="&amp;$B40)+SUMIFS(ISA_JUN_2014,IND_PRO_SAL,"&gt;="&amp;$A40,IND_PRO_SAL,"&lt;="&amp;$B40)</f>
        <v>1259590</v>
      </c>
      <c r="M40" s="274">
        <f>SUMIFS(FON_JUN_2015,IND_PRO_SAL,"&gt;="&amp;$A40,IND_PRO_SAL,"&lt;="&amp;$B40)+SUMIFS(ISA_JUN_2015,IND_PRO_SAL,"&gt;="&amp;$A40,IND_PRO_SAL,"&lt;="&amp;$B40)</f>
        <v>1606799</v>
      </c>
      <c r="N40" s="274">
        <f>SUMIFS(FON_JUN_2016,IND_PRO_SAL,"&gt;="&amp;$A40,IND_PRO_SAL,"&lt;="&amp;$B40)+SUMIFS(ISA_JUN_2016,IND_PRO_SAL,"&gt;="&amp;$A40,IND_PRO_SAL,"&lt;="&amp;$B40)</f>
        <v>1944956</v>
      </c>
      <c r="O40" s="274">
        <f t="shared" si="0"/>
        <v>2282430</v>
      </c>
      <c r="P40" s="274">
        <f>SUMIFS(FON_JUN_2018,IND_PRO_SAL,"&gt;="&amp;$A40,IND_PRO_SAL,"&lt;="&amp;$B40)+SUMIFS(ISA_JUN_2018,IND_PRO_SAL,"&gt;="&amp;$A40,IND_PRO_SAL,"&lt;="&amp;$B40)</f>
        <v>2621996</v>
      </c>
      <c r="Q40" s="274">
        <f>SUMIFS(FON_JUN_2019,IND_PRO_SAL,"&gt;="&amp;$A40,IND_PRO_SAL,"&lt;="&amp;$B40)+SUMIFS(ISA_JUN_2019,IND_PRO_SAL,"&gt;="&amp;$A40,IND_PRO_SAL,"&lt;="&amp;$B40)</f>
        <v>2965318</v>
      </c>
    </row>
    <row r="41" spans="1:17" x14ac:dyDescent="0.2">
      <c r="A41" s="304">
        <v>70</v>
      </c>
      <c r="B41" s="304">
        <v>80</v>
      </c>
      <c r="C41" s="305" t="s">
        <v>374</v>
      </c>
      <c r="D41" s="274"/>
      <c r="E41" s="274"/>
      <c r="F41" s="274"/>
      <c r="G41" s="274"/>
      <c r="H41" s="274"/>
      <c r="I41" s="274"/>
      <c r="J41" s="274"/>
      <c r="K41" s="274"/>
      <c r="L41" s="274">
        <f>SUMIFS(FON_JUN_2014,IND_PRO_SAL,"&gt;="&amp;$A41,IND_PRO_SAL,"&lt;="&amp;$B41)+SUMIFS(ISA_JUN_2014,IND_PRO_SAL,"&gt;="&amp;$A41,IND_PRO_SAL,"&lt;="&amp;$B41)</f>
        <v>213981</v>
      </c>
      <c r="M41" s="274">
        <f>SUMIFS(FON_JUN_2015,IND_PRO_SAL,"&gt;="&amp;$A41,IND_PRO_SAL,"&lt;="&amp;$B41)+SUMIFS(ISA_JUN_2015,IND_PRO_SAL,"&gt;="&amp;$A41,IND_PRO_SAL,"&lt;="&amp;$B41)</f>
        <v>355796</v>
      </c>
      <c r="N41" s="274">
        <f>SUMIFS(FON_JUN_2016,IND_PRO_SAL,"&gt;="&amp;$A41,IND_PRO_SAL,"&lt;="&amp;$B41)+SUMIFS(ISA_JUN_2016,IND_PRO_SAL,"&gt;="&amp;$A41,IND_PRO_SAL,"&lt;="&amp;$B41)</f>
        <v>495252</v>
      </c>
      <c r="O41" s="274">
        <f t="shared" si="0"/>
        <v>633337</v>
      </c>
      <c r="P41" s="274">
        <f>SUMIFS(FON_JUN_2018,IND_PRO_SAL,"&gt;="&amp;$A41,IND_PRO_SAL,"&lt;="&amp;$B41)+SUMIFS(ISA_JUN_2018,IND_PRO_SAL,"&gt;="&amp;$A41,IND_PRO_SAL,"&lt;="&amp;$B41)</f>
        <v>784647</v>
      </c>
      <c r="Q41" s="274">
        <f>SUMIFS(FON_JUN_2019,IND_PRO_SAL,"&gt;="&amp;$A41,IND_PRO_SAL,"&lt;="&amp;$B41)+SUMIFS(ISA_JUN_2019,IND_PRO_SAL,"&gt;="&amp;$A41,IND_PRO_SAL,"&lt;="&amp;$B41)</f>
        <v>943401</v>
      </c>
    </row>
    <row r="42" spans="1:17" x14ac:dyDescent="0.2">
      <c r="C42" s="306" t="s">
        <v>98</v>
      </c>
      <c r="D42" s="308">
        <f>SUM(D37:D41)</f>
        <v>2021849</v>
      </c>
      <c r="E42" s="308">
        <f t="shared" ref="E42:J42" si="1">SUM(E37:E41)</f>
        <v>3557316</v>
      </c>
      <c r="F42" s="308">
        <f t="shared" si="1"/>
        <v>5698115</v>
      </c>
      <c r="G42" s="308">
        <f t="shared" si="1"/>
        <v>7991819</v>
      </c>
      <c r="H42" s="308">
        <f t="shared" si="1"/>
        <v>10053060</v>
      </c>
      <c r="I42" s="308">
        <f t="shared" si="1"/>
        <v>12706566</v>
      </c>
      <c r="J42" s="308">
        <f t="shared" si="1"/>
        <v>15577980</v>
      </c>
      <c r="K42" s="308">
        <f t="shared" ref="K42:P42" si="2">SUM(K37:K41)</f>
        <v>18499655</v>
      </c>
      <c r="L42" s="308">
        <f t="shared" si="2"/>
        <v>21756315</v>
      </c>
      <c r="M42" s="308">
        <f t="shared" si="2"/>
        <v>25002163</v>
      </c>
      <c r="N42" s="308">
        <f t="shared" si="2"/>
        <v>28282310</v>
      </c>
      <c r="O42" s="308">
        <f t="shared" si="2"/>
        <v>31444935</v>
      </c>
      <c r="P42" s="308">
        <f t="shared" si="2"/>
        <v>34874296</v>
      </c>
      <c r="Q42" s="308">
        <f t="shared" ref="Q42" si="3">SUM(Q37:Q41)</f>
        <v>38471147</v>
      </c>
    </row>
    <row r="43" spans="1:17" x14ac:dyDescent="0.2">
      <c r="C43" s="310"/>
      <c r="D43" s="310" t="s">
        <v>305</v>
      </c>
      <c r="E43" s="310" t="s">
        <v>306</v>
      </c>
      <c r="F43" s="310" t="s">
        <v>307</v>
      </c>
      <c r="G43" s="310" t="s">
        <v>308</v>
      </c>
      <c r="H43" s="310" t="s">
        <v>309</v>
      </c>
      <c r="I43" s="310" t="s">
        <v>310</v>
      </c>
      <c r="J43" s="310" t="s">
        <v>311</v>
      </c>
      <c r="K43" s="310" t="s">
        <v>344</v>
      </c>
      <c r="L43" s="310" t="s">
        <v>375</v>
      </c>
      <c r="M43" s="310" t="s">
        <v>383</v>
      </c>
      <c r="N43" s="310" t="s">
        <v>401</v>
      </c>
      <c r="O43" s="310" t="s">
        <v>447</v>
      </c>
      <c r="P43" s="310" t="s">
        <v>465</v>
      </c>
      <c r="Q43" s="310" t="s">
        <v>477</v>
      </c>
    </row>
    <row r="44" spans="1:17" x14ac:dyDescent="0.2">
      <c r="C44" s="305" t="s">
        <v>312</v>
      </c>
      <c r="D44" s="309">
        <f>D37/D$42</f>
        <v>1</v>
      </c>
      <c r="E44" s="309">
        <f t="shared" ref="E44:J44" si="4">E37/E$42</f>
        <v>0.84646711172130895</v>
      </c>
      <c r="F44" s="309">
        <f t="shared" si="4"/>
        <v>0.69090234226581948</v>
      </c>
      <c r="G44" s="309">
        <f t="shared" si="4"/>
        <v>0.62283817989371382</v>
      </c>
      <c r="H44" s="309">
        <f t="shared" si="4"/>
        <v>0.58810978945714043</v>
      </c>
      <c r="I44" s="309">
        <f t="shared" si="4"/>
        <v>0.56195836074042349</v>
      </c>
      <c r="J44" s="309">
        <f t="shared" si="4"/>
        <v>0.54924624373635089</v>
      </c>
      <c r="K44" s="309">
        <f t="shared" ref="K44:M45" si="5">K37/K$42</f>
        <v>0.5425752534304018</v>
      </c>
      <c r="L44" s="309">
        <f t="shared" si="5"/>
        <v>0.53648280970375728</v>
      </c>
      <c r="M44" s="309">
        <f>M37/M$42</f>
        <v>0.53416126436740696</v>
      </c>
      <c r="N44" s="309">
        <f>N37/N$42</f>
        <v>0.53311327822939503</v>
      </c>
      <c r="O44" s="309">
        <f>O37/O$42</f>
        <v>0.5320462262046336</v>
      </c>
      <c r="P44" s="309">
        <f>P37/P$42</f>
        <v>0.53220672899031429</v>
      </c>
      <c r="Q44" s="309">
        <f>Q37/Q$42</f>
        <v>0.53333525511989543</v>
      </c>
    </row>
    <row r="45" spans="1:17" x14ac:dyDescent="0.2">
      <c r="C45" s="305" t="s">
        <v>313</v>
      </c>
      <c r="D45" s="309"/>
      <c r="E45" s="309">
        <f t="shared" ref="E45:J45" si="6">E38/E$42</f>
        <v>0.15353288827869102</v>
      </c>
      <c r="F45" s="309">
        <f t="shared" si="6"/>
        <v>0.18116482380576734</v>
      </c>
      <c r="G45" s="309">
        <f t="shared" si="6"/>
        <v>0.19340590671535479</v>
      </c>
      <c r="H45" s="309">
        <f t="shared" si="6"/>
        <v>0.19801881218255935</v>
      </c>
      <c r="I45" s="309">
        <f t="shared" si="6"/>
        <v>0.19229270913951102</v>
      </c>
      <c r="J45" s="309">
        <f t="shared" si="6"/>
        <v>0.18774314769950917</v>
      </c>
      <c r="K45" s="309">
        <f t="shared" si="5"/>
        <v>0.18322152494195162</v>
      </c>
      <c r="L45" s="309">
        <f t="shared" si="5"/>
        <v>0.1771465893925511</v>
      </c>
      <c r="M45" s="309">
        <f t="shared" si="5"/>
        <v>0.17388971506185286</v>
      </c>
      <c r="N45" s="309">
        <f t="shared" ref="N45:O45" si="7">N38/N$42</f>
        <v>0.17201056066495277</v>
      </c>
      <c r="O45" s="309">
        <f t="shared" si="7"/>
        <v>0.17058349778748153</v>
      </c>
      <c r="P45" s="309">
        <f t="shared" ref="P45" si="8">P38/P$42</f>
        <v>0.16960537353929667</v>
      </c>
      <c r="Q45" s="309">
        <f>Q38/Q$42</f>
        <v>0.1688040910243721</v>
      </c>
    </row>
    <row r="46" spans="1:17" x14ac:dyDescent="0.2">
      <c r="C46" s="264" t="s">
        <v>314</v>
      </c>
      <c r="D46" s="309"/>
      <c r="E46" s="309"/>
      <c r="F46" s="309">
        <f t="shared" ref="F46:K46" si="9">F39/F$42</f>
        <v>0.12793283392841318</v>
      </c>
      <c r="G46" s="309">
        <f t="shared" si="9"/>
        <v>0.18375591339093139</v>
      </c>
      <c r="H46" s="309">
        <f t="shared" si="9"/>
        <v>0.21387139836030025</v>
      </c>
      <c r="I46" s="309">
        <f t="shared" si="9"/>
        <v>0.22470854832060841</v>
      </c>
      <c r="J46" s="309">
        <f t="shared" si="9"/>
        <v>0.22617341914677</v>
      </c>
      <c r="K46" s="309">
        <f t="shared" si="9"/>
        <v>0.22468732525011953</v>
      </c>
      <c r="L46" s="309">
        <f t="shared" ref="L46:M46" si="10">L39/L$42</f>
        <v>0.21863987536492277</v>
      </c>
      <c r="M46" s="309">
        <f t="shared" si="10"/>
        <v>0.21345201213191034</v>
      </c>
      <c r="N46" s="309">
        <f t="shared" ref="N46:O46" si="11">N39/N$42</f>
        <v>0.20859579716084012</v>
      </c>
      <c r="O46" s="309">
        <f t="shared" si="11"/>
        <v>0.20464415016281637</v>
      </c>
      <c r="P46" s="309">
        <f t="shared" ref="P46:Q46" si="12">P39/P$42</f>
        <v>0.20050440588105348</v>
      </c>
      <c r="Q46" s="309">
        <f t="shared" si="12"/>
        <v>0.19625934209863824</v>
      </c>
    </row>
    <row r="47" spans="1:17" x14ac:dyDescent="0.2">
      <c r="C47" s="305" t="s">
        <v>315</v>
      </c>
      <c r="D47" s="309"/>
      <c r="E47" s="309"/>
      <c r="F47" s="309"/>
      <c r="G47" s="309"/>
      <c r="H47" s="309"/>
      <c r="I47" s="309">
        <f t="shared" ref="I47:N47" si="13">I40/I$42</f>
        <v>2.1040381799457067E-2</v>
      </c>
      <c r="J47" s="309">
        <f t="shared" si="13"/>
        <v>3.6837189417369902E-2</v>
      </c>
      <c r="K47" s="309">
        <f t="shared" si="13"/>
        <v>4.9515896377527041E-2</v>
      </c>
      <c r="L47" s="309">
        <f t="shared" si="13"/>
        <v>5.7895374285580989E-2</v>
      </c>
      <c r="M47" s="309">
        <f t="shared" si="13"/>
        <v>6.4266399671100455E-2</v>
      </c>
      <c r="N47" s="309">
        <f t="shared" si="13"/>
        <v>6.8769347341147175E-2</v>
      </c>
      <c r="O47" s="309">
        <f t="shared" ref="O47:P47" si="14">O40/O$42</f>
        <v>7.258498069720927E-2</v>
      </c>
      <c r="P47" s="309">
        <f t="shared" si="14"/>
        <v>7.51841987003838E-2</v>
      </c>
      <c r="Q47" s="309">
        <f t="shared" ref="Q47" si="15">Q40/Q$42</f>
        <v>7.7079011967072356E-2</v>
      </c>
    </row>
    <row r="48" spans="1:17" x14ac:dyDescent="0.2">
      <c r="C48" s="305" t="s">
        <v>374</v>
      </c>
      <c r="D48" s="309"/>
      <c r="E48" s="309"/>
      <c r="F48" s="309"/>
      <c r="G48" s="309"/>
      <c r="H48" s="309"/>
      <c r="I48" s="309"/>
      <c r="J48" s="309"/>
      <c r="K48" s="309"/>
      <c r="L48" s="309">
        <f t="shared" ref="L48:N49" si="16">L41/L$42</f>
        <v>9.8353512531878674E-3</v>
      </c>
      <c r="M48" s="309">
        <f t="shared" si="16"/>
        <v>1.4230608767729415E-2</v>
      </c>
      <c r="N48" s="309">
        <f t="shared" si="16"/>
        <v>1.7511016603664976E-2</v>
      </c>
      <c r="O48" s="309">
        <f t="shared" ref="O48:P48" si="17">O41/O$42</f>
        <v>2.0141145147859266E-2</v>
      </c>
      <c r="P48" s="309">
        <f t="shared" si="17"/>
        <v>2.2499292888951795E-2</v>
      </c>
      <c r="Q48" s="309">
        <f t="shared" ref="Q48" si="18">Q41/Q$42</f>
        <v>2.4522299790021858E-2</v>
      </c>
    </row>
    <row r="49" spans="3:17" x14ac:dyDescent="0.2">
      <c r="C49" s="306" t="s">
        <v>98</v>
      </c>
      <c r="D49" s="307">
        <f t="shared" ref="D49:K49" si="19">D42/D$42</f>
        <v>1</v>
      </c>
      <c r="E49" s="307">
        <f t="shared" si="19"/>
        <v>1</v>
      </c>
      <c r="F49" s="307">
        <f t="shared" si="19"/>
        <v>1</v>
      </c>
      <c r="G49" s="307">
        <f t="shared" si="19"/>
        <v>1</v>
      </c>
      <c r="H49" s="307">
        <f t="shared" si="19"/>
        <v>1</v>
      </c>
      <c r="I49" s="307">
        <f t="shared" si="19"/>
        <v>1</v>
      </c>
      <c r="J49" s="307">
        <f t="shared" si="19"/>
        <v>1</v>
      </c>
      <c r="K49" s="307">
        <f t="shared" si="19"/>
        <v>1</v>
      </c>
      <c r="L49" s="307">
        <f t="shared" si="16"/>
        <v>1</v>
      </c>
      <c r="M49" s="307">
        <f t="shared" si="16"/>
        <v>1</v>
      </c>
      <c r="N49" s="307">
        <f t="shared" si="16"/>
        <v>1</v>
      </c>
      <c r="O49" s="307">
        <f t="shared" ref="O49:P49" si="20">O42/O$42</f>
        <v>1</v>
      </c>
      <c r="P49" s="307">
        <f t="shared" si="20"/>
        <v>1</v>
      </c>
      <c r="Q49" s="307">
        <f t="shared" ref="Q49" si="21">Q42/Q$42</f>
        <v>1</v>
      </c>
    </row>
    <row r="50" spans="3:17" x14ac:dyDescent="0.2">
      <c r="C50" s="320" t="s">
        <v>350</v>
      </c>
    </row>
  </sheetData>
  <mergeCells count="1">
    <mergeCell ref="N12:O12"/>
  </mergeCells>
  <hyperlinks>
    <hyperlink ref="N12" location="Indice!A1" display="Volver al I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AÑOS'!E$4:E$89,'TODOS LOS AÑOS'!$A$4:$A$89,"&gt;="&amp;PorGrpPrSal!$K12,'TODOS LOS AÑOS'!$A$4:$A$89,"&lt;="&amp;PorGrpPrSal!$L12)</f>
        <v>1938014</v>
      </c>
      <c r="F4" s="19">
        <f>+SUMIFS('TODOS LOS AÑOS'!F$4:F$89,'TODOS LOS AÑOS'!$A$4:$A$89,"&gt;="&amp;PorGrpPrSal!$K12,'TODOS LOS AÑOS'!$A$4:$A$89,"&lt;="&amp;PorGrpPrSal!$L12)</f>
        <v>83835</v>
      </c>
      <c r="G4" s="19">
        <f>+F4+E4</f>
        <v>2021849</v>
      </c>
      <c r="H4" s="21">
        <f>+G4/G$8</f>
        <v>1</v>
      </c>
      <c r="I4" s="19">
        <f>+SUMIFS('TODOS LOS AÑOS'!I$4:I$89,'TODOS LOS AÑOS'!$A$4:$A$89,"&gt;="&amp;PorGrpPrSal!$K12,'TODOS LOS AÑOS'!$A$4:$A$89,"&lt;="&amp;PorGrpPrSal!$L12)</f>
        <v>2864768</v>
      </c>
      <c r="J4" s="19">
        <f>+SUMIFS('TODOS LOS AÑOS'!J$4:J$89,'TODOS LOS AÑOS'!$A$4:$A$89,"&gt;="&amp;PorGrpPrSal!$K12,'TODOS LOS AÑOS'!$A$4:$A$89,"&lt;="&amp;PorGrpPrSal!$L12)</f>
        <v>146383</v>
      </c>
      <c r="K4" s="19">
        <f>+J4+I4</f>
        <v>3011151</v>
      </c>
      <c r="L4" s="21">
        <f>+K4/K$8</f>
        <v>0.84646711172130895</v>
      </c>
      <c r="M4" s="19">
        <f>+SUMIFS('TODOS LOS AÑOS'!M$4:M$89,'TODOS LOS AÑOS'!$A$4:$A$89,"&gt;="&amp;PorGrpPrSal!$K12,'TODOS LOS AÑOS'!$A$4:$A$89,"&lt;="&amp;PorGrpPrSal!$L12)</f>
        <v>3739252</v>
      </c>
      <c r="N4" s="19">
        <f>+SUMIFS('TODOS LOS AÑOS'!N$4:N$89,'TODOS LOS AÑOS'!$A$4:$A$89,"&gt;="&amp;PorGrpPrSal!$K12,'TODOS LOS AÑOS'!$A$4:$A$89,"&lt;="&amp;PorGrpPrSal!$L12)</f>
        <v>197589</v>
      </c>
      <c r="O4" s="19">
        <f>+N4+M4</f>
        <v>3936841</v>
      </c>
      <c r="P4" s="21">
        <f>+O4/O$8</f>
        <v>0.69090234226581948</v>
      </c>
      <c r="Q4" s="19"/>
      <c r="R4" s="19"/>
      <c r="S4" s="19">
        <f>+SUMIFS('TODOS LOS AÑOS'!S$4:S$89,'TODOS LOS AÑOS'!$A$4:$A$89,"&gt;="&amp;PorGrpPrSal!$K12,'TODOS LOS AÑOS'!$A$4:$A$89,"&lt;="&amp;PorGrpPrSal!$L12)</f>
        <v>4705546</v>
      </c>
      <c r="T4" s="19">
        <f>+SUMIFS('TODOS LOS AÑOS'!T$4:T$89,'TODOS LOS AÑOS'!$A$4:$A$89,"&gt;="&amp;PorGrpPrSal!$K12,'TODOS LOS AÑOS'!$A$4:$A$89,"&lt;="&amp;PorGrpPrSal!$L12)</f>
        <v>272064</v>
      </c>
      <c r="U4" s="19">
        <f>+T4+S4</f>
        <v>4977610</v>
      </c>
      <c r="V4" s="21">
        <f>+U4/U$8</f>
        <v>0.62283817989371382</v>
      </c>
      <c r="W4" s="19"/>
      <c r="X4" s="19"/>
      <c r="Y4" s="19"/>
      <c r="Z4" s="19"/>
      <c r="AA4" s="19">
        <f>+SUMIFS('TODOS LOS AÑOS'!AA$4:AA$89,'TODOS LOS AÑOS'!$A$4:$A$89,"&gt;="&amp;PorGrpPrSal!$K12,'TODOS LOS AÑOS'!$A$4:$A$89,"&lt;="&amp;PorGrpPrSal!$L12)</f>
        <v>5580004</v>
      </c>
      <c r="AB4" s="19">
        <f>+SUMIFS('TODOS LOS AÑOS'!AB$4:AB$89,'TODOS LOS AÑOS'!$A$4:$A$89,"&gt;="&amp;PorGrpPrSal!$K12,'TODOS LOS AÑOS'!$A$4:$A$89,"&lt;="&amp;PorGrpPrSal!$L12)</f>
        <v>332299</v>
      </c>
      <c r="AC4" s="19">
        <f>+AB4+AA4</f>
        <v>5912303</v>
      </c>
      <c r="AD4" s="21">
        <f>+AC4/AC$8</f>
        <v>0.58810978945714043</v>
      </c>
      <c r="AE4" s="19"/>
      <c r="AF4" s="19"/>
      <c r="AG4" s="19"/>
      <c r="AH4" s="19"/>
      <c r="AI4" s="19">
        <f>+SUMIFS('TODOS LOS AÑOS'!AI$4:AI$89,'TODOS LOS AÑOS'!$A$4:$A$89,"&gt;="&amp;PorGrpPrSal!$K12,'TODOS LOS AÑOS'!$A$4:$A$89,"&lt;="&amp;PorGrpPrSal!$L12)</f>
        <v>6743519</v>
      </c>
      <c r="AJ4" s="19">
        <f>+SUMIFS('TODOS LOS AÑOS'!AJ$4:AJ$89,'TODOS LOS AÑOS'!$A$4:$A$89,"&gt;="&amp;PorGrpPrSal!$K12,'TODOS LOS AÑOS'!$A$4:$A$89,"&lt;="&amp;PorGrpPrSal!$L12)</f>
        <v>397042</v>
      </c>
      <c r="AK4" s="19">
        <f>+AJ4+AI4</f>
        <v>7140561</v>
      </c>
      <c r="AL4" s="21">
        <f>+AK4/AK$8</f>
        <v>0.56195836074042349</v>
      </c>
    </row>
    <row r="5" spans="1:42" ht="22.5" x14ac:dyDescent="0.2">
      <c r="A5" s="13"/>
      <c r="B5" s="13" t="s">
        <v>241</v>
      </c>
      <c r="C5" s="19"/>
      <c r="D5" s="19"/>
      <c r="E5" s="19">
        <f>+SUMIFS('TODOS LOS AÑOS'!E$4:E$89,'TODOS LOS AÑOS'!$A$4:$A$89,"&gt;="&amp;PorGrpPrSal!$K13,'TODOS LOS AÑOS'!$A$4:$A$89,"&lt;="&amp;PorGrpPrSal!$L13)</f>
        <v>0</v>
      </c>
      <c r="F5" s="19">
        <f>+SUMIFS('TODOS LOS AÑOS'!F$4:F$89,'TODOS LOS AÑOS'!$A$4:$A$89,"&gt;="&amp;PorGrpPrSal!$K13,'TODOS LOS AÑOS'!$A$4:$A$89,"&lt;="&amp;PorGrpPrSal!$L13)</f>
        <v>0</v>
      </c>
      <c r="G5" s="19">
        <f>+F5+E5</f>
        <v>0</v>
      </c>
      <c r="H5" s="21"/>
      <c r="I5" s="19">
        <f>+SUMIFS('TODOS LOS AÑOS'!I$4:I$89,'TODOS LOS AÑOS'!$A$4:$A$89,"&gt;="&amp;PorGrpPrSal!$K13,'TODOS LOS AÑOS'!$A$4:$A$89,"&lt;="&amp;PorGrpPrSal!$L13)</f>
        <v>511671</v>
      </c>
      <c r="J5" s="19">
        <f>+SUMIFS('TODOS LOS AÑOS'!J$4:J$89,'TODOS LOS AÑOS'!$A$4:$A$89,"&gt;="&amp;PorGrpPrSal!$K13,'TODOS LOS AÑOS'!$A$4:$A$89,"&lt;="&amp;PorGrpPrSal!$L13)</f>
        <v>34494</v>
      </c>
      <c r="K5" s="19">
        <f>+J5+I5</f>
        <v>546165</v>
      </c>
      <c r="L5" s="21">
        <f>+K5/K$8</f>
        <v>0.15353288827869102</v>
      </c>
      <c r="M5" s="19">
        <f>+SUMIFS('TODOS LOS AÑOS'!M$4:M$89,'TODOS LOS AÑOS'!$A$4:$A$89,"&gt;="&amp;PorGrpPrSal!$K13,'TODOS LOS AÑOS'!$A$4:$A$89,"&lt;="&amp;PorGrpPrSal!$L13)</f>
        <v>968205</v>
      </c>
      <c r="N5" s="19">
        <f>+SUMIFS('TODOS LOS AÑOS'!N$4:N$89,'TODOS LOS AÑOS'!$A$4:$A$89,"&gt;="&amp;PorGrpPrSal!$K13,'TODOS LOS AÑOS'!$A$4:$A$89,"&lt;="&amp;PorGrpPrSal!$L13)</f>
        <v>64093</v>
      </c>
      <c r="O5" s="19">
        <f>+N5+M5</f>
        <v>1032298</v>
      </c>
      <c r="P5" s="21">
        <f>+O5/O$8</f>
        <v>0.18116482380576734</v>
      </c>
      <c r="Q5" s="19"/>
      <c r="R5" s="19"/>
      <c r="S5" s="19">
        <f>+SUMIFS('TODOS LOS AÑOS'!S$4:S$89,'TODOS LOS AÑOS'!$A$4:$A$89,"&gt;="&amp;PorGrpPrSal!$K13,'TODOS LOS AÑOS'!$A$4:$A$89,"&lt;="&amp;PorGrpPrSal!$L13)</f>
        <v>1444145</v>
      </c>
      <c r="T5" s="19">
        <f>+SUMIFS('TODOS LOS AÑOS'!T$4:T$89,'TODOS LOS AÑOS'!$A$4:$A$89,"&gt;="&amp;PorGrpPrSal!$K13,'TODOS LOS AÑOS'!$A$4:$A$89,"&lt;="&amp;PorGrpPrSal!$L13)</f>
        <v>101520</v>
      </c>
      <c r="U5" s="19">
        <f>+T5+S5</f>
        <v>1545665</v>
      </c>
      <c r="V5" s="21">
        <f>+U5/U$8</f>
        <v>0.19340590671535479</v>
      </c>
      <c r="W5" s="19"/>
      <c r="X5" s="19"/>
      <c r="Y5" s="19"/>
      <c r="Z5" s="19"/>
      <c r="AA5" s="19">
        <f>+SUMIFS('TODOS LOS AÑOS'!AA$4:AA$89,'TODOS LOS AÑOS'!$A$4:$A$89,"&gt;="&amp;PorGrpPrSal!$K13,'TODOS LOS AÑOS'!$A$4:$A$89,"&lt;="&amp;PorGrpPrSal!$L13)</f>
        <v>1855143</v>
      </c>
      <c r="AB5" s="19">
        <f>+SUMIFS('TODOS LOS AÑOS'!AB$4:AB$89,'TODOS LOS AÑOS'!$A$4:$A$89,"&gt;="&amp;PorGrpPrSal!$K13,'TODOS LOS AÑOS'!$A$4:$A$89,"&lt;="&amp;PorGrpPrSal!$L13)</f>
        <v>135552</v>
      </c>
      <c r="AC5" s="19">
        <f>+AB5+AA5</f>
        <v>1990695</v>
      </c>
      <c r="AD5" s="21">
        <f>+AC5/AC$8</f>
        <v>0.19801881218255935</v>
      </c>
      <c r="AE5" s="19"/>
      <c r="AF5" s="19"/>
      <c r="AG5" s="19"/>
      <c r="AH5" s="19"/>
      <c r="AI5" s="19">
        <f>+SUMIFS('TODOS LOS AÑOS'!AI$4:AI$89,'TODOS LOS AÑOS'!$A$4:$A$89,"&gt;="&amp;PorGrpPrSal!$K13,'TODOS LOS AÑOS'!$A$4:$A$89,"&lt;="&amp;PorGrpPrSal!$L13)</f>
        <v>2273183</v>
      </c>
      <c r="AJ5" s="19">
        <f>+SUMIFS('TODOS LOS AÑOS'!AJ$4:AJ$89,'TODOS LOS AÑOS'!$A$4:$A$89,"&gt;="&amp;PorGrpPrSal!$K13,'TODOS LOS AÑOS'!$A$4:$A$89,"&lt;="&amp;PorGrpPrSal!$L13)</f>
        <v>170197</v>
      </c>
      <c r="AK5" s="19">
        <f>+AJ5+AI5</f>
        <v>2443380</v>
      </c>
      <c r="AL5" s="21">
        <f>+AK5/AK$8</f>
        <v>0.19229270913951102</v>
      </c>
      <c r="AO5" s="18"/>
      <c r="AP5" s="18"/>
    </row>
    <row r="6" spans="1:42" ht="22.5" x14ac:dyDescent="0.2">
      <c r="A6" s="13"/>
      <c r="B6" s="13" t="s">
        <v>242</v>
      </c>
      <c r="C6" s="19"/>
      <c r="D6" s="19"/>
      <c r="E6" s="19">
        <f>+SUMIFS('TODOS LOS AÑOS'!E$4:E$89,'TODOS LOS AÑOS'!$A$4:$A$89,"&gt;="&amp;PorGrpPrSal!$K14,'TODOS LOS AÑOS'!$A$4:$A$89,"&lt;="&amp;PorGrpPrSal!$L14)</f>
        <v>0</v>
      </c>
      <c r="F6" s="19">
        <f>+SUMIFS('TODOS LOS AÑOS'!F$4:F$89,'TODOS LOS AÑOS'!$A$4:$A$89,"&gt;="&amp;PorGrpPrSal!$K14,'TODOS LOS AÑOS'!$A$4:$A$89,"&lt;="&amp;PorGrpPrSal!$L14)</f>
        <v>0</v>
      </c>
      <c r="G6" s="19">
        <f>+F6+E6</f>
        <v>0</v>
      </c>
      <c r="H6" s="21"/>
      <c r="I6" s="19">
        <f>+SUMIFS('TODOS LOS AÑOS'!I$4:I$89,'TODOS LOS AÑOS'!$A$4:$A$89,"&gt;="&amp;PorGrpPrSal!$K14,'TODOS LOS AÑOS'!$A$4:$A$89,"&lt;="&amp;PorGrpPrSal!$L14)</f>
        <v>0</v>
      </c>
      <c r="J6" s="19">
        <f>+SUMIFS('TODOS LOS AÑOS'!J$4:J$89,'TODOS LOS AÑOS'!$A$4:$A$89,"&gt;="&amp;PorGrpPrSal!$K14,'TODOS LOS AÑOS'!$A$4:$A$89,"&lt;="&amp;PorGrpPrSal!$L14)</f>
        <v>0</v>
      </c>
      <c r="K6" s="19">
        <f>+J6+I6</f>
        <v>0</v>
      </c>
      <c r="L6" s="19"/>
      <c r="M6" s="19">
        <f>+SUMIFS('TODOS LOS AÑOS'!M$4:M$89,'TODOS LOS AÑOS'!$A$4:$A$89,"&gt;="&amp;PorGrpPrSal!$K14,'TODOS LOS AÑOS'!$A$4:$A$89,"&lt;="&amp;PorGrpPrSal!$L14)</f>
        <v>712147</v>
      </c>
      <c r="N6" s="19">
        <f>+SUMIFS('TODOS LOS AÑOS'!N$4:N$89,'TODOS LOS AÑOS'!$A$4:$A$89,"&gt;="&amp;PorGrpPrSal!$K14,'TODOS LOS AÑOS'!$A$4:$A$89,"&lt;="&amp;PorGrpPrSal!$L14)</f>
        <v>16829</v>
      </c>
      <c r="O6" s="19">
        <f>+N6+M6</f>
        <v>728976</v>
      </c>
      <c r="P6" s="21">
        <f>+O6/O$8</f>
        <v>0.12793283392841318</v>
      </c>
      <c r="Q6" s="19"/>
      <c r="R6" s="19"/>
      <c r="S6" s="19">
        <f>+SUMIFS('TODOS LOS AÑOS'!S$4:S$89,'TODOS LOS AÑOS'!$A$4:$A$89,"&gt;="&amp;PorGrpPrSal!$K14,'TODOS LOS AÑOS'!$A$4:$A$89,"&lt;="&amp;PorGrpPrSal!$L14)</f>
        <v>1431857</v>
      </c>
      <c r="T6" s="19">
        <f>+SUMIFS('TODOS LOS AÑOS'!T$4:T$89,'TODOS LOS AÑOS'!$A$4:$A$89,"&gt;="&amp;PorGrpPrSal!$K14,'TODOS LOS AÑOS'!$A$4:$A$89,"&lt;="&amp;PorGrpPrSal!$L14)</f>
        <v>36687</v>
      </c>
      <c r="U6" s="19">
        <f>+T6+S6</f>
        <v>1468544</v>
      </c>
      <c r="V6" s="21">
        <f>+U6/U$8</f>
        <v>0.18375591339093139</v>
      </c>
      <c r="W6" s="19"/>
      <c r="X6" s="19"/>
      <c r="Y6" s="19"/>
      <c r="Z6" s="19"/>
      <c r="AA6" s="19">
        <f>+SUMIFS('TODOS LOS AÑOS'!AA$4:AA$89,'TODOS LOS AÑOS'!$A$4:$A$89,"&gt;="&amp;PorGrpPrSal!$K14,'TODOS LOS AÑOS'!$A$4:$A$89,"&lt;="&amp;PorGrpPrSal!$L14)</f>
        <v>2094892</v>
      </c>
      <c r="AB6" s="19">
        <f>+SUMIFS('TODOS LOS AÑOS'!AB$4:AB$89,'TODOS LOS AÑOS'!$A$4:$A$89,"&gt;="&amp;PorGrpPrSal!$K14,'TODOS LOS AÑOS'!$A$4:$A$89,"&lt;="&amp;PorGrpPrSal!$L14)</f>
        <v>55170</v>
      </c>
      <c r="AC6" s="19">
        <f>+AB6+AA6</f>
        <v>2150062</v>
      </c>
      <c r="AD6" s="21">
        <f>+AC6/AC$8</f>
        <v>0.21387139836030025</v>
      </c>
      <c r="AE6" s="19"/>
      <c r="AF6" s="19"/>
      <c r="AG6" s="19"/>
      <c r="AH6" s="19"/>
      <c r="AI6" s="19">
        <f>+SUMIFS('TODOS LOS AÑOS'!AI$4:AI$89,'TODOS LOS AÑOS'!$A$4:$A$89,"&gt;="&amp;PorGrpPrSal!$K14,'TODOS LOS AÑOS'!$A$4:$A$89,"&lt;="&amp;PorGrpPrSal!$L14)</f>
        <v>2782593</v>
      </c>
      <c r="AJ6" s="19">
        <f>+SUMIFS('TODOS LOS AÑOS'!AJ$4:AJ$89,'TODOS LOS AÑOS'!$A$4:$A$89,"&gt;="&amp;PorGrpPrSal!$K14,'TODOS LOS AÑOS'!$A$4:$A$89,"&lt;="&amp;PorGrpPrSal!$L14)</f>
        <v>72681</v>
      </c>
      <c r="AK6" s="19">
        <f>+AJ6+AI6</f>
        <v>2855274</v>
      </c>
      <c r="AL6" s="21">
        <f>+AK6/AK$8</f>
        <v>0.22470854832060841</v>
      </c>
      <c r="AO6" s="18"/>
      <c r="AP6" s="18"/>
    </row>
    <row r="7" spans="1:42" ht="22.5" x14ac:dyDescent="0.2">
      <c r="A7" s="13"/>
      <c r="B7" s="13" t="s">
        <v>243</v>
      </c>
      <c r="C7" s="19"/>
      <c r="D7" s="19"/>
      <c r="E7" s="19">
        <f>+SUMIFS('TODOS LOS AÑOS'!E$4:E$89,'TODOS LOS AÑOS'!$A$4:$A$89,"&gt;="&amp;PorGrpPrSal!$K15,'TODOS LOS AÑOS'!$A$4:$A$89,"&lt;="&amp;PorGrpPrSal!$L15)</f>
        <v>0</v>
      </c>
      <c r="F7" s="19">
        <f>+SUMIFS('TODOS LOS AÑOS'!F$4:F$89,'TODOS LOS AÑOS'!$A$4:$A$89,"&gt;="&amp;PorGrpPrSal!$K15,'TODOS LOS AÑOS'!$A$4:$A$89,"&lt;="&amp;PorGrpPrSal!$L15)</f>
        <v>0</v>
      </c>
      <c r="G7" s="19">
        <f>+F7+E7</f>
        <v>0</v>
      </c>
      <c r="H7" s="21"/>
      <c r="I7" s="19">
        <f>+SUMIFS('TODOS LOS AÑOS'!I$4:I$89,'TODOS LOS AÑOS'!$A$4:$A$89,"&gt;="&amp;PorGrpPrSal!$K15,'TODOS LOS AÑOS'!$A$4:$A$89,"&lt;="&amp;PorGrpPrSal!$L15)</f>
        <v>0</v>
      </c>
      <c r="J7" s="19">
        <f>+SUMIFS('TODOS LOS AÑOS'!J$4:J$89,'TODOS LOS AÑOS'!$A$4:$A$89,"&gt;="&amp;PorGrpPrSal!$K15,'TODOS LOS AÑOS'!$A$4:$A$89,"&lt;="&amp;PorGrpPrSal!$L15)</f>
        <v>0</v>
      </c>
      <c r="K7" s="19">
        <f>+J7+I7</f>
        <v>0</v>
      </c>
      <c r="L7" s="19"/>
      <c r="M7" s="19">
        <f>+SUMIFS('TODOS LOS AÑOS'!M$4:M$89,'TODOS LOS AÑOS'!$A$4:$A$89,"&gt;="&amp;PorGrpPrSal!$K15,'TODOS LOS AÑOS'!$A$4:$A$89,"&lt;="&amp;PorGrpPrSal!$L15)</f>
        <v>0</v>
      </c>
      <c r="N7" s="19">
        <f>+SUMIFS('TODOS LOS AÑOS'!N$4:N$89,'TODOS LOS AÑOS'!$A$4:$A$89,"&gt;="&amp;PorGrpPrSal!$K15,'TODOS LOS AÑOS'!$A$4:$A$89,"&lt;="&amp;PorGrpPrSal!$L15)</f>
        <v>0</v>
      </c>
      <c r="O7" s="19">
        <f>+N7+M7</f>
        <v>0</v>
      </c>
      <c r="P7" s="19"/>
      <c r="Q7" s="19"/>
      <c r="R7" s="19"/>
      <c r="S7" s="19">
        <f>+SUMIFS('TODOS LOS AÑOS'!S$4:S$89,'TODOS LOS AÑOS'!$A$4:$A$89,"&gt;="&amp;PorGrpPrSal!$K15,'TODOS LOS AÑOS'!$A$4:$A$89,"&lt;="&amp;PorGrpPrSal!$L15)</f>
        <v>0</v>
      </c>
      <c r="T7" s="19">
        <f>+SUMIFS('TODOS LOS AÑOS'!T$4:T$89,'TODOS LOS AÑOS'!$A$4:$A$89,"&gt;="&amp;PorGrpPrSal!$K15,'TODOS LOS AÑOS'!$A$4:$A$89,"&lt;="&amp;PorGrpPrSal!$L15)</f>
        <v>0</v>
      </c>
      <c r="U7" s="19">
        <f>+T7+S7</f>
        <v>0</v>
      </c>
      <c r="V7" s="19"/>
      <c r="W7" s="19"/>
      <c r="X7" s="19"/>
      <c r="Y7" s="19"/>
      <c r="Z7" s="19"/>
      <c r="AA7" s="19">
        <f>+SUMIFS('TODOS LOS AÑOS'!AA$4:AA$89,'TODOS LOS AÑOS'!$A$4:$A$89,"&gt;="&amp;PorGrpPrSal!$K15,'TODOS LOS AÑOS'!$A$4:$A$89,"&lt;="&amp;PorGrpPrSal!$L15)</f>
        <v>0</v>
      </c>
      <c r="AB7" s="19">
        <f>+SUMIFS('TODOS LOS AÑOS'!AB$4:AB$89,'TODOS LOS AÑOS'!$A$4:$A$89,"&gt;="&amp;PorGrpPrSal!$K15,'TODOS LOS AÑOS'!$A$4:$A$89,"&lt;="&amp;PorGrpPrSal!$L15)</f>
        <v>0</v>
      </c>
      <c r="AC7" s="19">
        <f>+AB7+AA7</f>
        <v>0</v>
      </c>
      <c r="AD7" s="19"/>
      <c r="AE7" s="19"/>
      <c r="AF7" s="19"/>
      <c r="AG7" s="19"/>
      <c r="AH7" s="19"/>
      <c r="AI7" s="19">
        <f>+SUMIFS('TODOS LOS AÑOS'!AI$4:AI$89,'TODOS LOS AÑOS'!$A$4:$A$89,"&gt;="&amp;PorGrpPrSal!$K15,'TODOS LOS AÑOS'!$A$4:$A$89,"&lt;="&amp;PorGrpPrSal!$L15)</f>
        <v>251424</v>
      </c>
      <c r="AJ7" s="19">
        <f>+SUMIFS('TODOS LOS AÑOS'!AJ$4:AJ$89,'TODOS LOS AÑOS'!$A$4:$A$89,"&gt;="&amp;PorGrpPrSal!$K15,'TODOS LOS AÑOS'!$A$4:$A$89,"&lt;="&amp;PorGrpPrSal!$L15)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3"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22.464414079788085</v>
      </c>
      <c r="F20" s="24">
        <f>'Tasas de Uso'!D21</f>
        <v>9.0522260883987826</v>
      </c>
      <c r="G20" s="28">
        <f>'Tasas de Uso'!E21</f>
        <v>2.4816452727112277</v>
      </c>
      <c r="H20" s="13"/>
      <c r="I20" s="13"/>
      <c r="J20" t="str">
        <f>+TRIM(D20)</f>
        <v>Salud oral integral de la embarazada</v>
      </c>
    </row>
    <row r="21" spans="1:10" x14ac:dyDescent="0.2">
      <c r="A21" s="13"/>
      <c r="B21" s="24">
        <v>2</v>
      </c>
      <c r="C21" s="24">
        <f>'Tasas de Uso'!A47</f>
        <v>41</v>
      </c>
      <c r="D21" s="29" t="s">
        <v>23</v>
      </c>
      <c r="E21" s="24">
        <f>'Tasas de Uso'!C47</f>
        <v>2252.373278795028</v>
      </c>
      <c r="F21" s="24">
        <f>'Tasas de Uso'!D47</f>
        <v>761.21794871794873</v>
      </c>
      <c r="G21" s="28">
        <f>'Tasas de Uso'!E47</f>
        <v>2.9589072125644158</v>
      </c>
      <c r="J21" t="str">
        <f t="shared" ref="J21:J84" si="0">+TRIM(D21)</f>
        <v>Salud Oral</v>
      </c>
    </row>
    <row r="22" spans="1:10" x14ac:dyDescent="0.2">
      <c r="A22" s="13"/>
      <c r="B22" s="24">
        <v>3</v>
      </c>
      <c r="C22" s="24">
        <f>'Tasas de Uso'!A8</f>
        <v>2</v>
      </c>
      <c r="D22" s="29" t="s">
        <v>286</v>
      </c>
      <c r="E22" s="24">
        <f>'Tasas de Uso'!C8</f>
        <v>3398.5908985908986</v>
      </c>
      <c r="F22" s="24">
        <f>'Tasas de Uso'!D8</f>
        <v>640.71172053542284</v>
      </c>
      <c r="G22" s="28">
        <f>'Tasas de Uso'!E8</f>
        <v>5.3043994508962662</v>
      </c>
      <c r="J22" t="str">
        <f t="shared" si="0"/>
        <v>Displasia luxante de caderas</v>
      </c>
    </row>
    <row r="23" spans="1:10" x14ac:dyDescent="0.2">
      <c r="A23" s="13"/>
      <c r="B23" s="24">
        <v>4</v>
      </c>
      <c r="C23" s="24">
        <f>'Tasas de Uso'!A75</f>
        <v>69</v>
      </c>
      <c r="D23" s="29" t="s">
        <v>90</v>
      </c>
      <c r="E23" s="24">
        <f>'Tasas de Uso'!C75</f>
        <v>2.8369263281994588</v>
      </c>
      <c r="F23" s="24">
        <f>'Tasas de Uso'!D75</f>
        <v>1.8688466763145877</v>
      </c>
      <c r="G23" s="28">
        <f>'Tasas de Uso'!E75</f>
        <v>1.5180091358772931</v>
      </c>
      <c r="J23" t="str">
        <f t="shared" si="0"/>
        <v>Analgesia del Parto</v>
      </c>
    </row>
    <row r="24" spans="1:10" x14ac:dyDescent="0.2">
      <c r="A24" s="13"/>
      <c r="B24" s="24">
        <v>5</v>
      </c>
      <c r="C24" s="24">
        <f>'Tasas de Uso'!A22</f>
        <v>16</v>
      </c>
      <c r="D24" s="29" t="s">
        <v>19</v>
      </c>
      <c r="E24" s="24">
        <f>'Tasas de Uso'!C22</f>
        <v>26.050873274782369</v>
      </c>
      <c r="F24" s="24">
        <f>'Tasas de Uso'!D22</f>
        <v>17.844865140055948</v>
      </c>
      <c r="G24" s="28">
        <f>'Tasas de Uso'!E22</f>
        <v>1.4598526282110471</v>
      </c>
      <c r="J24" t="str">
        <f t="shared" si="0"/>
        <v>Infección Respiratoria Aguda (IRA) Infantil</v>
      </c>
    </row>
    <row r="25" spans="1:10" x14ac:dyDescent="0.2">
      <c r="A25" s="13"/>
      <c r="B25" s="24">
        <v>6</v>
      </c>
      <c r="C25" s="24">
        <f>'Tasas de Uso'!A25</f>
        <v>19</v>
      </c>
      <c r="D25" s="29" t="s">
        <v>84</v>
      </c>
      <c r="E25" s="24">
        <f>'Tasas de Uso'!C25</f>
        <v>26308.149066019669</v>
      </c>
      <c r="F25" s="24">
        <f>'Tasas de Uso'!D25</f>
        <v>11513.629412539778</v>
      </c>
      <c r="G25" s="28">
        <f>'Tasas de Uso'!E25</f>
        <v>2.28495708202722</v>
      </c>
      <c r="J25" t="str">
        <f t="shared" si="0"/>
        <v>Salud Oral Integral del Adulto de 60 años</v>
      </c>
    </row>
    <row r="26" spans="1:10" ht="22.5" x14ac:dyDescent="0.2">
      <c r="A26" s="13"/>
      <c r="B26" s="24">
        <v>7</v>
      </c>
      <c r="C26" s="24">
        <f>'Tasas de Uso'!A20</f>
        <v>14</v>
      </c>
      <c r="D26" s="29" t="s">
        <v>29</v>
      </c>
      <c r="E26" s="24">
        <f>'Tasas de Uso'!C20</f>
        <v>39.169372802265613</v>
      </c>
      <c r="F26" s="24">
        <f>'Tasas de Uso'!D20</f>
        <v>15.574973861130823</v>
      </c>
      <c r="G26" s="28">
        <f>'Tasas de Uso'!E20</f>
        <v>2.5148917199801781</v>
      </c>
      <c r="J26" t="str">
        <f t="shared" si="0"/>
        <v>Vicios de refracción en personas de 65 años y más</v>
      </c>
    </row>
    <row r="27" spans="1:10" x14ac:dyDescent="0.2">
      <c r="A27" s="13"/>
      <c r="B27" s="24">
        <v>8</v>
      </c>
      <c r="C27" s="24">
        <f>'Tasas de Uso'!A18</f>
        <v>12</v>
      </c>
      <c r="D27" s="29" t="s">
        <v>24</v>
      </c>
      <c r="E27" s="24">
        <f>'Tasas de Uso'!C18</f>
        <v>249.16674953921842</v>
      </c>
      <c r="F27" s="24">
        <f>'Tasas de Uso'!D18</f>
        <v>173.49526224476179</v>
      </c>
      <c r="G27" s="28">
        <f>'Tasas de Uso'!E18</f>
        <v>1.4361588109979719</v>
      </c>
      <c r="J27" t="str">
        <f t="shared" si="0"/>
        <v>Prematurez</v>
      </c>
    </row>
    <row r="28" spans="1:10" x14ac:dyDescent="0.2">
      <c r="A28" s="13"/>
      <c r="B28" s="24">
        <v>9</v>
      </c>
      <c r="C28" s="24">
        <f>'Tasas de Uso'!A7</f>
        <v>1</v>
      </c>
      <c r="D28" s="29" t="s">
        <v>3</v>
      </c>
      <c r="E28" s="24">
        <f>'Tasas de Uso'!C7</f>
        <v>42.322898377184295</v>
      </c>
      <c r="F28" s="24">
        <f>'Tasas de Uso'!D7</f>
        <v>10.599864742221802</v>
      </c>
      <c r="G28" s="28">
        <f>'Tasas de Uso'!E7</f>
        <v>3.9927772105055306</v>
      </c>
      <c r="J28" t="str">
        <f t="shared" si="0"/>
        <v>Cáncer Cérvicouterino</v>
      </c>
    </row>
    <row r="29" spans="1:10" ht="22.5" x14ac:dyDescent="0.2">
      <c r="A29" s="13"/>
      <c r="B29" s="24">
        <v>10</v>
      </c>
      <c r="C29" s="24">
        <f>'Tasas de Uso'!A12</f>
        <v>6</v>
      </c>
      <c r="D29" s="29" t="s">
        <v>36</v>
      </c>
      <c r="E29" s="24">
        <f>'Tasas de Uso'!C12</f>
        <v>10.250471720211786</v>
      </c>
      <c r="F29" s="24">
        <f>'Tasas de Uso'!D12</f>
        <v>11.067076411300448</v>
      </c>
      <c r="G29" s="28">
        <f>'Tasas de Uso'!E12</f>
        <v>0.9262131514466786</v>
      </c>
      <c r="J29" t="str">
        <f t="shared" si="0"/>
        <v>Órtesis (o ayudas técnicas) para personas de 65 años y más</v>
      </c>
    </row>
    <row r="30" spans="1:10" x14ac:dyDescent="0.2">
      <c r="A30" s="13"/>
      <c r="B30" s="24"/>
      <c r="C30" s="24">
        <f>'Tasas de Uso'!A16</f>
        <v>10</v>
      </c>
      <c r="D30" s="29" t="s">
        <v>83</v>
      </c>
      <c r="E30" s="24">
        <f>'Tasas de Uso'!C16</f>
        <v>16.760063021172297</v>
      </c>
      <c r="F30" s="24">
        <f>'Tasas de Uso'!D16</f>
        <v>6.1476015793888816</v>
      </c>
      <c r="G30" s="28">
        <f>'Tasas de Uso'!E16</f>
        <v>2.7262767121024738</v>
      </c>
      <c r="J30" t="str">
        <f t="shared" si="0"/>
        <v>Urgencia Odontológicas Ambulatoria</v>
      </c>
    </row>
    <row r="31" spans="1:10" ht="33.75" x14ac:dyDescent="0.2">
      <c r="A31" s="13"/>
      <c r="B31" s="24"/>
      <c r="C31" s="24">
        <f>'Tasas de Uso'!A27</f>
        <v>21</v>
      </c>
      <c r="D31" s="29" t="s">
        <v>80</v>
      </c>
      <c r="E31" s="24">
        <f>'Tasas de Uso'!C27</f>
        <v>1575.6594366557295</v>
      </c>
      <c r="F31" s="24">
        <f>'Tasas de Uso'!D27</f>
        <v>726.89828933574768</v>
      </c>
      <c r="G31" s="28">
        <f>'Tasas de Uso'!E27</f>
        <v>2.1676477435317594</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19.504770836628342</v>
      </c>
      <c r="F32" s="24">
        <f>'Tasas de Uso'!D50</f>
        <v>35.654090496564244</v>
      </c>
      <c r="G32" s="28">
        <f>'Tasas de Uso'!E50</f>
        <v>0.54705562713787048</v>
      </c>
      <c r="J32" t="str">
        <f t="shared" si="0"/>
        <v>Hipoacusia bilateral en personas de 65 años y más que requieren uso de audífonos</v>
      </c>
    </row>
    <row r="33" spans="1:10" x14ac:dyDescent="0.2">
      <c r="A33" s="13"/>
      <c r="B33" s="24"/>
      <c r="C33" s="24">
        <f>'Tasas de Uso'!A44</f>
        <v>38</v>
      </c>
      <c r="D33" s="29" t="s">
        <v>21</v>
      </c>
      <c r="E33" s="24">
        <f>'Tasas de Uso'!C44</f>
        <v>135.2917894226826</v>
      </c>
      <c r="F33" s="24">
        <f>'Tasas de Uso'!D44</f>
        <v>33.785243820249654</v>
      </c>
      <c r="G33" s="28">
        <f>'Tasas de Uso'!E44</f>
        <v>4.0044639056768796</v>
      </c>
      <c r="J33" t="str">
        <f t="shared" si="0"/>
        <v>Hipertensión Arterial</v>
      </c>
    </row>
    <row r="34" spans="1:10" ht="22.5" x14ac:dyDescent="0.2">
      <c r="A34" s="13"/>
      <c r="B34" s="24"/>
      <c r="C34" s="24">
        <f>'Tasas de Uso'!A11</f>
        <v>5</v>
      </c>
      <c r="D34" s="29" t="s">
        <v>20</v>
      </c>
      <c r="E34" s="24">
        <f>'Tasas de Uso'!C11</f>
        <v>712.92752678278623</v>
      </c>
      <c r="F34" s="24">
        <f>'Tasas de Uso'!D11</f>
        <v>42.80826917933102</v>
      </c>
      <c r="G34" s="28">
        <f>'Tasas de Uso'!E11</f>
        <v>16.653967573325922</v>
      </c>
      <c r="J34" t="str">
        <f t="shared" si="0"/>
        <v>Neumonía Comunitaria de Manejo Ambulatorio</v>
      </c>
    </row>
    <row r="35" spans="1:10" ht="22.5" x14ac:dyDescent="0.2">
      <c r="A35" s="13"/>
      <c r="B35" s="24"/>
      <c r="C35" s="24">
        <f>'Tasas de Uso'!A53</f>
        <v>47</v>
      </c>
      <c r="D35" s="29" t="s">
        <v>40</v>
      </c>
      <c r="E35" s="24">
        <f>'Tasas de Uso'!C53</f>
        <v>29173.32813413921</v>
      </c>
      <c r="F35" s="24">
        <f>'Tasas de Uso'!D53</f>
        <v>14389.216512215669</v>
      </c>
      <c r="G35" s="28">
        <f>'Tasas de Uso'!E53</f>
        <v>2.027443822905342</v>
      </c>
      <c r="J35" t="str">
        <f t="shared" si="0"/>
        <v>Síndrome de dificultad respiratoria en el recién nacido</v>
      </c>
    </row>
    <row r="36" spans="1:10" x14ac:dyDescent="0.2">
      <c r="A36" s="13"/>
      <c r="B36" s="24"/>
      <c r="C36" s="24">
        <f>'Tasas de Uso'!A60</f>
        <v>54</v>
      </c>
      <c r="D36" s="29" t="s">
        <v>34</v>
      </c>
      <c r="E36" s="24">
        <f>'Tasas de Uso'!C60</f>
        <v>34546.084546084545</v>
      </c>
      <c r="F36" s="24">
        <f>'Tasas de Uso'!D60</f>
        <v>134.67189030362388</v>
      </c>
      <c r="G36" s="28">
        <f>'Tasas de Uso'!E60</f>
        <v>256.52038052038051</v>
      </c>
      <c r="J36" t="str">
        <f t="shared" si="0"/>
        <v>Depresión en personas de 15 años y más</v>
      </c>
    </row>
    <row r="37" spans="1:10" x14ac:dyDescent="0.2">
      <c r="A37" s="13"/>
      <c r="B37" s="24"/>
      <c r="C37" s="24">
        <f>'Tasas de Uso'!A59</f>
        <v>53</v>
      </c>
      <c r="D37" s="29" t="s">
        <v>278</v>
      </c>
      <c r="E37" s="24">
        <f>'Tasas de Uso'!C59</f>
        <v>29.61063367566576</v>
      </c>
      <c r="F37" s="24">
        <f>'Tasas de Uso'!D59</f>
        <v>12.455734042736331</v>
      </c>
      <c r="G37" s="28">
        <f>'Tasas de Uso'!E59</f>
        <v>2.3772692620177978</v>
      </c>
      <c r="J37" t="str">
        <f t="shared" si="0"/>
        <v>Retinopatía del prematuro</v>
      </c>
    </row>
    <row r="38" spans="1:10" ht="22.5" x14ac:dyDescent="0.2">
      <c r="A38" s="13"/>
      <c r="B38" s="24"/>
      <c r="C38" s="24">
        <f>'Tasas de Uso'!A56</f>
        <v>50</v>
      </c>
      <c r="D38" s="29" t="s">
        <v>39</v>
      </c>
      <c r="E38" s="24">
        <f>'Tasas de Uso'!C56</f>
        <v>106.07072637802253</v>
      </c>
      <c r="F38" s="24">
        <f>'Tasas de Uso'!D56</f>
        <v>4.5261130441993913</v>
      </c>
      <c r="G38" s="28">
        <f>'Tasas de Uso'!E56</f>
        <v>23.43527997250564</v>
      </c>
      <c r="J38" t="str">
        <f t="shared" si="0"/>
        <v>Asma bronquial moderada y severa en menores de 15 años</v>
      </c>
    </row>
    <row r="39" spans="1:10" x14ac:dyDescent="0.2">
      <c r="A39" s="13"/>
      <c r="B39" s="24"/>
      <c r="C39" s="24">
        <f>'Tasas de Uso'!A14</f>
        <v>8</v>
      </c>
      <c r="D39" s="29" t="s">
        <v>5</v>
      </c>
      <c r="E39" s="24">
        <f>'Tasas de Uso'!C14</f>
        <v>144.05895849266497</v>
      </c>
      <c r="F39" s="24">
        <f>'Tasas de Uso'!D14</f>
        <v>104.34783903554752</v>
      </c>
      <c r="G39" s="28">
        <f>'Tasas de Uso'!E14</f>
        <v>1.3805648475728309</v>
      </c>
      <c r="J39" t="str">
        <f t="shared" si="0"/>
        <v>Infarto Agudo del Miocardio (IAM)</v>
      </c>
    </row>
    <row r="40" spans="1:10" ht="22.5" x14ac:dyDescent="0.2">
      <c r="A40" s="13"/>
      <c r="B40" s="24"/>
      <c r="C40" s="24">
        <f>'Tasas de Uso'!A69</f>
        <v>63</v>
      </c>
      <c r="D40" s="29" t="s">
        <v>275</v>
      </c>
      <c r="E40" s="24">
        <f>'Tasas de Uso'!C69</f>
        <v>10.027199587526292</v>
      </c>
      <c r="F40" s="24">
        <f>'Tasas de Uso'!D69</f>
        <v>10.308178580803533</v>
      </c>
      <c r="G40" s="28">
        <f>'Tasas de Uso'!E69</f>
        <v>0.97274212984624697</v>
      </c>
      <c r="J40" t="str">
        <f t="shared" si="0"/>
        <v>Hipoacusia neurosensorial bilateral del prematuro</v>
      </c>
    </row>
    <row r="41" spans="1:10" ht="33.75" x14ac:dyDescent="0.2">
      <c r="A41" s="13"/>
      <c r="B41" s="24"/>
      <c r="C41" s="24">
        <f>'Tasas de Uso'!A35</f>
        <v>29</v>
      </c>
      <c r="D41" s="29" t="s">
        <v>26</v>
      </c>
      <c r="E41" s="24">
        <f>'Tasas de Uso'!C35</f>
        <v>14092.563861181661</v>
      </c>
      <c r="F41" s="24">
        <f>'Tasas de Uso'!D35</f>
        <v>3590.0173495262243</v>
      </c>
      <c r="G41" s="28">
        <f>'Tasas de Uso'!E35</f>
        <v>3.9254862829678139</v>
      </c>
      <c r="J41" t="str">
        <f t="shared" si="0"/>
        <v>Colecistectomía preventiva del cancer de vesícula en personas de 35 a 49 años sintomáticos</v>
      </c>
    </row>
    <row r="42" spans="1:10" x14ac:dyDescent="0.2">
      <c r="A42" s="13"/>
      <c r="B42" s="24"/>
      <c r="C42" s="24">
        <f>'Tasas de Uso'!A43</f>
        <v>37</v>
      </c>
      <c r="D42" s="29" t="s">
        <v>7</v>
      </c>
      <c r="E42" s="24">
        <f>'Tasas de Uso'!C43</f>
        <v>296.73023484265701</v>
      </c>
      <c r="F42" s="24">
        <f>'Tasas de Uso'!D43</f>
        <v>57.627704183741542</v>
      </c>
      <c r="G42" s="28">
        <f>'Tasas de Uso'!E43</f>
        <v>5.1490899914484753</v>
      </c>
      <c r="J42" t="str">
        <f t="shared" si="0"/>
        <v>Diabetes Mellitus Tipo 2</v>
      </c>
    </row>
    <row r="43" spans="1:10" x14ac:dyDescent="0.2">
      <c r="A43" s="13"/>
      <c r="B43" s="24"/>
      <c r="C43" s="24">
        <f>'Tasas de Uso'!A29</f>
        <v>23</v>
      </c>
      <c r="D43" s="29" t="s">
        <v>30</v>
      </c>
      <c r="E43" s="24">
        <f>'Tasas de Uso'!C29</f>
        <v>65112.390860115178</v>
      </c>
      <c r="F43" s="24">
        <f>'Tasas de Uso'!D29</f>
        <v>28381.41697473227</v>
      </c>
      <c r="G43" s="28">
        <f>'Tasas de Uso'!E29</f>
        <v>2.2941909813059782</v>
      </c>
      <c r="J43" t="str">
        <f t="shared" si="0"/>
        <v>Estrabismo en menores de 9 años</v>
      </c>
    </row>
    <row r="44" spans="1:10" x14ac:dyDescent="0.2">
      <c r="A44" s="13"/>
      <c r="B44" s="24"/>
      <c r="C44" s="24">
        <f>'Tasas de Uso'!A19</f>
        <v>13</v>
      </c>
      <c r="D44" s="29" t="s">
        <v>11</v>
      </c>
      <c r="E44" s="24">
        <f>'Tasas de Uso'!C19</f>
        <v>231.57773157773158</v>
      </c>
      <c r="F44" s="24">
        <f>'Tasas de Uso'!D19</f>
        <v>148.95527260855371</v>
      </c>
      <c r="G44" s="28">
        <f>'Tasas de Uso'!E19</f>
        <v>1.5546796533097902</v>
      </c>
      <c r="J44" t="str">
        <f t="shared" si="0"/>
        <v>Cataratas</v>
      </c>
    </row>
    <row r="45" spans="1:10" ht="22.5" x14ac:dyDescent="0.2">
      <c r="A45" s="13"/>
      <c r="B45" s="24"/>
      <c r="C45" s="24">
        <f>'Tasas de Uso'!A31</f>
        <v>25</v>
      </c>
      <c r="D45" s="29" t="s">
        <v>38</v>
      </c>
      <c r="E45" s="24">
        <f>'Tasas de Uso'!C31</f>
        <v>58.03446272817596</v>
      </c>
      <c r="F45" s="24">
        <f>'Tasas de Uso'!D31</f>
        <v>23.155317830934909</v>
      </c>
      <c r="G45" s="28">
        <f>'Tasas de Uso'!E31</f>
        <v>2.5063125089409661</v>
      </c>
      <c r="J45" t="str">
        <f t="shared" si="0"/>
        <v>Enfermedad pulmonar obstructiva crónica de tratamiento ambulatorio</v>
      </c>
    </row>
    <row r="46" spans="1:10" x14ac:dyDescent="0.2">
      <c r="A46" s="13"/>
      <c r="B46" s="24"/>
      <c r="C46" s="24">
        <f>'Tasas de Uso'!A65</f>
        <v>59</v>
      </c>
      <c r="D46" s="29" t="s">
        <v>273</v>
      </c>
      <c r="E46" s="24">
        <f>'Tasas de Uso'!C65</f>
        <v>836.79833679833689</v>
      </c>
      <c r="F46" s="24">
        <f>'Tasas de Uso'!D65</f>
        <v>102.0241593209272</v>
      </c>
      <c r="G46" s="28">
        <f>'Tasas de Uso'!E65</f>
        <v>8.2019625779625791</v>
      </c>
      <c r="J46" t="str">
        <f t="shared" si="0"/>
        <v>Displasia broncopulmonar del prematuro</v>
      </c>
    </row>
    <row r="47" spans="1:10" x14ac:dyDescent="0.2">
      <c r="A47" s="13"/>
      <c r="B47" s="24"/>
      <c r="C47" s="24">
        <f>'Tasas de Uso'!A26</f>
        <v>20</v>
      </c>
      <c r="D47" s="29" t="s">
        <v>2</v>
      </c>
      <c r="E47" s="24">
        <f>'Tasas de Uso'!C26</f>
        <v>2522.2947501102763</v>
      </c>
      <c r="F47" s="24">
        <f>'Tasas de Uso'!D26</f>
        <v>110.82807721989801</v>
      </c>
      <c r="G47" s="28">
        <f>'Tasas de Uso'!E26</f>
        <v>22.758625913049993</v>
      </c>
      <c r="J47" t="str">
        <f t="shared" si="0"/>
        <v>Cardiopatías Congénitas Operables</v>
      </c>
    </row>
    <row r="48" spans="1:10" ht="22.5" x14ac:dyDescent="0.2">
      <c r="A48" s="13"/>
      <c r="B48" s="24"/>
      <c r="C48" s="24">
        <f>'Tasas de Uso'!A57</f>
        <v>51</v>
      </c>
      <c r="D48" s="29" t="s">
        <v>279</v>
      </c>
      <c r="E48" s="24">
        <f>'Tasas de Uso'!C57</f>
        <v>0.38980667105030736</v>
      </c>
      <c r="F48" s="24">
        <f>'Tasas de Uso'!D57</f>
        <v>0.17520437590449259</v>
      </c>
      <c r="G48" s="28">
        <f>'Tasas de Uso'!E57</f>
        <v>2.2248683518201555</v>
      </c>
      <c r="J48" t="str">
        <f t="shared" si="0"/>
        <v>Asma bronquial en personas de 15 años y más</v>
      </c>
    </row>
    <row r="49" spans="1:10" x14ac:dyDescent="0.2">
      <c r="A49" s="13"/>
      <c r="B49" s="24"/>
      <c r="C49" s="24">
        <f>'Tasas de Uso'!A24</f>
        <v>18</v>
      </c>
      <c r="D49" s="29" t="s">
        <v>9</v>
      </c>
      <c r="E49" s="24">
        <f>'Tasas de Uso'!C24</f>
        <v>1335.5209668706921</v>
      </c>
      <c r="F49" s="24">
        <f>'Tasas de Uso'!D24</f>
        <v>37.610539360831076</v>
      </c>
      <c r="G49" s="28">
        <f>'Tasas de Uso'!E24</f>
        <v>35.509221339738353</v>
      </c>
      <c r="J49" t="str">
        <f t="shared" si="0"/>
        <v>Disrafias Espinales</v>
      </c>
    </row>
    <row r="50" spans="1:10" ht="22.5" x14ac:dyDescent="0.2">
      <c r="A50" s="13"/>
      <c r="B50" s="24"/>
      <c r="C50" s="24">
        <f>'Tasas de Uso'!A23</f>
        <v>17</v>
      </c>
      <c r="D50" s="29" t="s">
        <v>37</v>
      </c>
      <c r="E50" s="24">
        <f>'Tasas de Uso'!C23</f>
        <v>24.760413839815374</v>
      </c>
      <c r="F50" s="24">
        <f>'Tasas de Uso'!D23</f>
        <v>14.741970837701325</v>
      </c>
      <c r="G50" s="28">
        <f>'Tasas de Uso'!E23</f>
        <v>1.6795864075712821</v>
      </c>
      <c r="J50" t="str">
        <f t="shared" si="0"/>
        <v>Accidente cerebrovascular isquémico en personas de 15 años y más</v>
      </c>
    </row>
    <row r="51" spans="1:10" ht="22.5" x14ac:dyDescent="0.2">
      <c r="A51" s="13"/>
      <c r="B51" s="24"/>
      <c r="C51" s="24">
        <f>'Tasas de Uso'!A10</f>
        <v>4</v>
      </c>
      <c r="D51" s="29" t="s">
        <v>285</v>
      </c>
      <c r="E51" s="24">
        <f>'Tasas de Uso'!C10</f>
        <v>157.95832548005231</v>
      </c>
      <c r="F51" s="24">
        <f>'Tasas de Uso'!D10</f>
        <v>51.276480681381493</v>
      </c>
      <c r="G51" s="28">
        <f>'Tasas de Uso'!E10</f>
        <v>3.0805219738375498</v>
      </c>
      <c r="J51" t="str">
        <f t="shared" si="0"/>
        <v>Prevención secundaria insuficiencia renal crónica terminal</v>
      </c>
    </row>
    <row r="52" spans="1:10" ht="22.5" x14ac:dyDescent="0.2">
      <c r="A52" s="13"/>
      <c r="B52" s="24"/>
      <c r="C52" s="24">
        <f>'Tasas de Uso'!A64</f>
        <v>58</v>
      </c>
      <c r="D52" s="29" t="s">
        <v>12</v>
      </c>
      <c r="E52" s="24">
        <f>'Tasas de Uso'!C64</f>
        <v>392.1228921228921</v>
      </c>
      <c r="F52" s="24">
        <f>'Tasas de Uso'!D64</f>
        <v>261.1818478615736</v>
      </c>
      <c r="G52" s="28">
        <f>'Tasas de Uso'!E64</f>
        <v>1.5013405232155232</v>
      </c>
      <c r="J52" t="str">
        <f t="shared" si="0"/>
        <v>Artrosis de Cadera Severa que requiere Prótesis</v>
      </c>
    </row>
    <row r="53" spans="1:10" x14ac:dyDescent="0.2">
      <c r="A53" s="13"/>
      <c r="B53" s="24"/>
      <c r="C53" s="24">
        <f>'Tasas de Uso'!A17</f>
        <v>11</v>
      </c>
      <c r="D53" s="29" t="s">
        <v>31</v>
      </c>
      <c r="E53" s="24">
        <f>'Tasas de Uso'!C17</f>
        <v>509.06585646553197</v>
      </c>
      <c r="F53" s="24">
        <f>'Tasas de Uso'!D17</f>
        <v>54.459360176979786</v>
      </c>
      <c r="G53" s="28">
        <f>'Tasas de Uso'!E17</f>
        <v>9.3476283013827324</v>
      </c>
      <c r="J53" t="str">
        <f t="shared" si="0"/>
        <v>Retinopatía diabética</v>
      </c>
    </row>
    <row r="54" spans="1:10" x14ac:dyDescent="0.2">
      <c r="A54" s="13"/>
      <c r="B54" s="24"/>
      <c r="C54" s="24">
        <f>'Tasas de Uso'!A9</f>
        <v>3</v>
      </c>
      <c r="D54" s="29" t="s">
        <v>86</v>
      </c>
      <c r="E54" s="24">
        <f>'Tasas de Uso'!C9</f>
        <v>12138.219559574331</v>
      </c>
      <c r="F54" s="24">
        <f>'Tasas de Uso'!D9</f>
        <v>139.24747839856795</v>
      </c>
      <c r="G54" s="28">
        <f>'Tasas de Uso'!E9</f>
        <v>87.170121133763828</v>
      </c>
      <c r="J54" t="str">
        <f t="shared" si="0"/>
        <v>Trauma Ocular grave</v>
      </c>
    </row>
    <row r="55" spans="1:10" x14ac:dyDescent="0.2">
      <c r="A55" s="13"/>
      <c r="B55" s="24"/>
      <c r="C55" s="24">
        <f>'Tasas de Uso'!A32</f>
        <v>26</v>
      </c>
      <c r="D55" s="29" t="s">
        <v>78</v>
      </c>
      <c r="E55" s="24">
        <f>'Tasas de Uso'!C32</f>
        <v>866.13281601304379</v>
      </c>
      <c r="F55" s="24">
        <f>'Tasas de Uso'!D32</f>
        <v>314.25564400171953</v>
      </c>
      <c r="G55" s="28">
        <f>'Tasas de Uso'!E32</f>
        <v>2.7561408443894315</v>
      </c>
      <c r="J55" t="str">
        <f t="shared" si="0"/>
        <v>Cuidados Paliativos del Cáncer Terminal</v>
      </c>
    </row>
    <row r="56" spans="1:10" x14ac:dyDescent="0.2">
      <c r="A56" s="13"/>
      <c r="B56" s="24"/>
      <c r="C56" s="24">
        <f>'Tasas de Uso'!A13</f>
        <v>7</v>
      </c>
      <c r="D56" s="29" t="s">
        <v>27</v>
      </c>
      <c r="E56" s="24">
        <f>'Tasas de Uso'!C13</f>
        <v>935.05958014500948</v>
      </c>
      <c r="F56" s="24">
        <f>'Tasas de Uso'!D13</f>
        <v>261.78453833062935</v>
      </c>
      <c r="G56" s="28">
        <f>'Tasas de Uso'!E13</f>
        <v>3.5718671015017907</v>
      </c>
      <c r="J56" t="str">
        <f t="shared" si="0"/>
        <v>Cáncer gástrico</v>
      </c>
    </row>
    <row r="57" spans="1:10" ht="22.5" x14ac:dyDescent="0.2">
      <c r="A57" s="13"/>
      <c r="B57" s="24"/>
      <c r="C57" s="24">
        <f>'Tasas de Uso'!A15</f>
        <v>9</v>
      </c>
      <c r="D57" s="29" t="s">
        <v>85</v>
      </c>
      <c r="E57" s="24">
        <f>'Tasas de Uso'!C15</f>
        <v>483.36798336798341</v>
      </c>
      <c r="F57" s="24">
        <f>'Tasas de Uso'!D15</f>
        <v>51.012079660463598</v>
      </c>
      <c r="G57" s="28">
        <f>'Tasas de Uso'!E15</f>
        <v>9.4755592515592522</v>
      </c>
      <c r="J57" t="str">
        <f t="shared" si="0"/>
        <v>Atención de Urgencia del Traumatismo Cráneo Encefálico moderado o grave</v>
      </c>
    </row>
    <row r="58" spans="1:10" x14ac:dyDescent="0.2">
      <c r="A58" s="13"/>
      <c r="B58" s="24"/>
      <c r="C58" s="24">
        <f>'Tasas de Uso'!A61</f>
        <v>55</v>
      </c>
      <c r="D58" s="29" t="s">
        <v>8</v>
      </c>
      <c r="E58" s="24">
        <f>'Tasas de Uso'!C61</f>
        <v>7.8033520630626345</v>
      </c>
      <c r="F58" s="24">
        <f>'Tasas de Uso'!D61</f>
        <v>2.2484561574409883</v>
      </c>
      <c r="G58" s="28">
        <f>'Tasas de Uso'!E61</f>
        <v>3.4705377897800691</v>
      </c>
      <c r="J58" t="str">
        <f t="shared" si="0"/>
        <v>Cáncer de Mama</v>
      </c>
    </row>
    <row r="59" spans="1:10" ht="33.75" x14ac:dyDescent="0.2">
      <c r="A59" s="13"/>
      <c r="B59" s="24"/>
      <c r="C59" s="24">
        <f>'Tasas de Uso'!A33</f>
        <v>27</v>
      </c>
      <c r="D59" s="29" t="s">
        <v>35</v>
      </c>
      <c r="E59" s="24">
        <f>'Tasas de Uso'!C33</f>
        <v>113.00784139430669</v>
      </c>
      <c r="F59" s="24">
        <f>'Tasas de Uso'!D33</f>
        <v>5.37293419440444</v>
      </c>
      <c r="G59" s="28">
        <f>'Tasas de Uso'!E33</f>
        <v>21.032798338009979</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19.714111456266473</v>
      </c>
      <c r="F60" s="24">
        <f>'Tasas de Uso'!D38</f>
        <v>5.6649414875785942</v>
      </c>
      <c r="G60" s="28">
        <f>'Tasas de Uso'!E38</f>
        <v>3.4800203143303805</v>
      </c>
      <c r="J60" t="str">
        <f t="shared" si="0"/>
        <v>Epilepsia no refractaria en personas de 15 años y más</v>
      </c>
    </row>
    <row r="61" spans="1:10" x14ac:dyDescent="0.2">
      <c r="A61" s="13"/>
      <c r="B61" s="24"/>
      <c r="C61" s="24">
        <f>'Tasas de Uso'!A42</f>
        <v>36</v>
      </c>
      <c r="D61" s="29" t="s">
        <v>282</v>
      </c>
      <c r="E61" s="24">
        <f>'Tasas de Uso'!C42</f>
        <v>4006.0083108458921</v>
      </c>
      <c r="F61" s="24">
        <f>'Tasas de Uso'!D42</f>
        <v>233.84144041685281</v>
      </c>
      <c r="G61" s="28">
        <f>'Tasas de Uso'!E42</f>
        <v>17.131301892875193</v>
      </c>
      <c r="J61" t="str">
        <f t="shared" si="0"/>
        <v>Enfermedad de Parkinson</v>
      </c>
    </row>
    <row r="62" spans="1:10" ht="22.5" x14ac:dyDescent="0.2">
      <c r="A62" s="13"/>
      <c r="B62" s="24"/>
      <c r="C62" s="24">
        <f>'Tasas de Uso'!A48</f>
        <v>42</v>
      </c>
      <c r="D62" s="29" t="s">
        <v>25</v>
      </c>
      <c r="E62" s="24">
        <f>'Tasas de Uso'!C48</f>
        <v>9.6368871454103768</v>
      </c>
      <c r="F62" s="24">
        <f>'Tasas de Uso'!D48</f>
        <v>2.3944598040280654</v>
      </c>
      <c r="G62" s="28">
        <f>'Tasas de Uso'!E48</f>
        <v>4.0246602299185739</v>
      </c>
      <c r="J62" t="str">
        <f t="shared" si="0"/>
        <v>Trastorno de Conducción que requiere Marcapaso</v>
      </c>
    </row>
    <row r="63" spans="1:10" x14ac:dyDescent="0.2">
      <c r="A63" s="13"/>
      <c r="B63" s="24"/>
      <c r="C63" s="24">
        <f>'Tasas de Uso'!A62</f>
        <v>56</v>
      </c>
      <c r="D63" s="29" t="s">
        <v>88</v>
      </c>
      <c r="E63" s="24">
        <f>'Tasas de Uso'!C62</f>
        <v>2267.6980689576912</v>
      </c>
      <c r="F63" s="24">
        <f>'Tasas de Uso'!D62</f>
        <v>981.78589872286602</v>
      </c>
      <c r="G63" s="28">
        <f>'Tasas de Uso'!E62</f>
        <v>2.3097684249769475</v>
      </c>
      <c r="J63" t="str">
        <f t="shared" si="0"/>
        <v>Artritis Reumatoide</v>
      </c>
    </row>
    <row r="64" spans="1:10" ht="33.75" x14ac:dyDescent="0.2">
      <c r="A64" s="13"/>
      <c r="B64" s="24"/>
      <c r="C64" s="24">
        <f>'Tasas de Uso'!A28</f>
        <v>22</v>
      </c>
      <c r="D64" s="29" t="s">
        <v>89</v>
      </c>
      <c r="E64" s="24">
        <f>'Tasas de Uso'!C28</f>
        <v>123.56713445841275</v>
      </c>
      <c r="F64" s="24">
        <f>'Tasas de Uso'!D28</f>
        <v>55.994290323142174</v>
      </c>
      <c r="G64" s="28">
        <f>'Tasas de Uso'!E28</f>
        <v>2.2067809725832537</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14.184631640997296</v>
      </c>
      <c r="F65" s="24">
        <f>'Tasas de Uso'!D54</f>
        <v>3.5916897060420983</v>
      </c>
      <c r="G65" s="28">
        <f>'Tasas de Uso'!E54</f>
        <v>3.9492920608189745</v>
      </c>
      <c r="J65" t="str">
        <f t="shared" si="0"/>
        <v>Cáncer de próstata en personas de 15 años y más</v>
      </c>
    </row>
    <row r="66" spans="1:10" x14ac:dyDescent="0.2">
      <c r="A66" s="13"/>
      <c r="B66" s="24"/>
      <c r="C66" s="24">
        <f>'Tasas de Uso'!A45</f>
        <v>39</v>
      </c>
      <c r="D66" s="29" t="s">
        <v>14</v>
      </c>
      <c r="E66" s="24">
        <f>'Tasas de Uso'!C45</f>
        <v>1068.5054664750714</v>
      </c>
      <c r="F66" s="24">
        <f>'Tasas de Uso'!D45</f>
        <v>1220.1947833874399</v>
      </c>
      <c r="G66" s="28">
        <f>'Tasas de Uso'!E45</f>
        <v>0.87568434238732229</v>
      </c>
      <c r="J66" t="str">
        <f t="shared" si="0"/>
        <v>Cánceres Infantiles</v>
      </c>
    </row>
    <row r="67" spans="1:10" x14ac:dyDescent="0.2">
      <c r="A67" s="13"/>
      <c r="B67" s="24"/>
      <c r="C67" s="24">
        <f>'Tasas de Uso'!A51</f>
        <v>45</v>
      </c>
      <c r="D67" s="29" t="s">
        <v>16</v>
      </c>
      <c r="E67" s="24">
        <f>'Tasas de Uso'!C51</f>
        <v>11.510003969740263</v>
      </c>
      <c r="F67" s="24">
        <f>'Tasas de Uso'!D51</f>
        <v>7.8921662060421225</v>
      </c>
      <c r="G67" s="28">
        <f>'Tasas de Uso'!E51</f>
        <v>1.4584087143183044</v>
      </c>
      <c r="J67" t="str">
        <f t="shared" si="0"/>
        <v>Cáncer de Testículo</v>
      </c>
    </row>
    <row r="68" spans="1:10" x14ac:dyDescent="0.2">
      <c r="A68" s="13"/>
      <c r="B68" s="24"/>
      <c r="C68" s="24">
        <f>'Tasas de Uso'!A41</f>
        <v>35</v>
      </c>
      <c r="D68" s="29" t="s">
        <v>1</v>
      </c>
      <c r="E68" s="24">
        <f>'Tasas de Uso'!C41</f>
        <v>260.42849780712322</v>
      </c>
      <c r="F68" s="24">
        <f>'Tasas de Uso'!D41</f>
        <v>136.40781509256544</v>
      </c>
      <c r="G68" s="28">
        <f>'Tasas de Uso'!E41</f>
        <v>1.9091904494650704</v>
      </c>
      <c r="J68" t="str">
        <f t="shared" si="0"/>
        <v>Insuficiencia Renal Crónica Terminal</v>
      </c>
    </row>
    <row r="69" spans="1:10" x14ac:dyDescent="0.2">
      <c r="A69" s="13"/>
      <c r="B69" s="24"/>
      <c r="C69" s="24">
        <f>'Tasas de Uso'!A37</f>
        <v>31</v>
      </c>
      <c r="D69" s="29" t="s">
        <v>15</v>
      </c>
      <c r="E69" s="24">
        <f>'Tasas de Uso'!C37</f>
        <v>176.25036445119085</v>
      </c>
      <c r="F69" s="24">
        <f>'Tasas de Uso'!D37</f>
        <v>18.162853635432398</v>
      </c>
      <c r="G69" s="28">
        <f>'Tasas de Uso'!E37</f>
        <v>9.7038916895392848</v>
      </c>
      <c r="J69" t="str">
        <f t="shared" si="0"/>
        <v>Esquizofrenia</v>
      </c>
    </row>
    <row r="70" spans="1:10" x14ac:dyDescent="0.2">
      <c r="A70" s="13"/>
      <c r="B70" s="24"/>
      <c r="C70" s="24">
        <f>'Tasas de Uso'!A67</f>
        <v>61</v>
      </c>
      <c r="D70" s="29" t="s">
        <v>22</v>
      </c>
      <c r="E70" s="24">
        <f>'Tasas de Uso'!C67</f>
        <v>247.9181291533688</v>
      </c>
      <c r="F70" s="24">
        <f>'Tasas de Uso'!D67</f>
        <v>293.75982798055844</v>
      </c>
      <c r="G70" s="28">
        <f>'Tasas de Uso'!E67</f>
        <v>0.84394837394096123</v>
      </c>
      <c r="J70" t="str">
        <f t="shared" si="0"/>
        <v>Epilepsia No Refractaria</v>
      </c>
    </row>
    <row r="71" spans="1:10" ht="22.5" x14ac:dyDescent="0.2">
      <c r="A71" s="13"/>
      <c r="B71" s="24"/>
      <c r="C71" s="24">
        <f>'Tasas de Uso'!A73</f>
        <v>67</v>
      </c>
      <c r="D71" s="29" t="s">
        <v>82</v>
      </c>
      <c r="E71" s="24">
        <f>'Tasas de Uso'!C73</f>
        <v>1.5375707580317679</v>
      </c>
      <c r="F71" s="24">
        <f>'Tasas de Uso'!D73</f>
        <v>4.1757042923904066</v>
      </c>
      <c r="G71" s="28">
        <f>'Tasas de Uso'!E73</f>
        <v>0.36821830531289285</v>
      </c>
      <c r="J71" t="str">
        <f t="shared" si="0"/>
        <v>Tratamiento quirúrgico de Hernia del Núcleo Pulposo lumbar</v>
      </c>
    </row>
    <row r="72" spans="1:10" x14ac:dyDescent="0.2">
      <c r="A72" s="13"/>
      <c r="B72" s="24"/>
      <c r="C72" s="24">
        <f>'Tasas de Uso'!A52</f>
        <v>46</v>
      </c>
      <c r="D72" s="29" t="s">
        <v>17</v>
      </c>
      <c r="E72" s="24">
        <f>'Tasas de Uso'!C52</f>
        <v>2000.199090147918</v>
      </c>
      <c r="F72" s="24">
        <f>'Tasas de Uso'!D52</f>
        <v>51.597688703873068</v>
      </c>
      <c r="G72" s="28">
        <f>'Tasas de Uso'!E52</f>
        <v>38.765284655042649</v>
      </c>
      <c r="J72" t="str">
        <f t="shared" si="0"/>
        <v>Linfoma del Adulto</v>
      </c>
    </row>
    <row r="73" spans="1:10" ht="22.5" x14ac:dyDescent="0.2">
      <c r="B73" s="14"/>
      <c r="C73" s="24">
        <f>'Tasas de Uso'!A36</f>
        <v>30</v>
      </c>
      <c r="D73" s="29" t="s">
        <v>32</v>
      </c>
      <c r="E73" s="24">
        <f>'Tasas de Uso'!C36</f>
        <v>521.58764334765658</v>
      </c>
      <c r="F73" s="24">
        <f>'Tasas de Uso'!D36</f>
        <v>127.06202420083237</v>
      </c>
      <c r="G73" s="28">
        <f>'Tasas de Uso'!E36</f>
        <v>4.1049845272671153</v>
      </c>
      <c r="J73" t="str">
        <f t="shared" si="0"/>
        <v>Desprendimiento de retina regmatógeno no traumático</v>
      </c>
    </row>
    <row r="74" spans="1:10" x14ac:dyDescent="0.2">
      <c r="B74" s="14"/>
      <c r="C74" s="24">
        <f>'Tasas de Uso'!A39</f>
        <v>33</v>
      </c>
      <c r="D74" s="29" t="s">
        <v>13</v>
      </c>
      <c r="E74" s="24">
        <f>'Tasas de Uso'!C39</f>
        <v>12.421024388803762</v>
      </c>
      <c r="F74" s="24">
        <f>'Tasas de Uso'!D39</f>
        <v>2.002896821297329</v>
      </c>
      <c r="G74" s="28">
        <f>'Tasas de Uso'!E39</f>
        <v>6.2015298325543986</v>
      </c>
      <c r="J74" t="str">
        <f t="shared" si="0"/>
        <v>Fisura Labiopalatina</v>
      </c>
    </row>
    <row r="75" spans="1:10" ht="22.5" x14ac:dyDescent="0.2">
      <c r="B75" s="14"/>
      <c r="C75" s="24">
        <f>'Tasas de Uso'!A68</f>
        <v>62</v>
      </c>
      <c r="D75" s="29" t="s">
        <v>10</v>
      </c>
      <c r="E75" s="24">
        <f>'Tasas de Uso'!C68</f>
        <v>24.933189663106695</v>
      </c>
      <c r="F75" s="24">
        <f>'Tasas de Uso'!D68</f>
        <v>12.78991944102796</v>
      </c>
      <c r="G75" s="28">
        <f>'Tasas de Uso'!E68</f>
        <v>1.9494407121224797</v>
      </c>
      <c r="J75" t="str">
        <f t="shared" si="0"/>
        <v>Escoliosis, tratamiento quirúrgico en menores de 25 años</v>
      </c>
    </row>
    <row r="76" spans="1:10" x14ac:dyDescent="0.2">
      <c r="B76" s="14"/>
      <c r="C76" s="24">
        <f>'Tasas de Uso'!A40</f>
        <v>34</v>
      </c>
      <c r="D76" s="29" t="s">
        <v>46</v>
      </c>
      <c r="E76" s="24">
        <f>'Tasas de Uso'!C40</f>
        <v>464.32952881201601</v>
      </c>
      <c r="F76" s="24">
        <f>'Tasas de Uso'!D40</f>
        <v>783.5580863432765</v>
      </c>
      <c r="G76" s="28">
        <f>'Tasas de Uso'!E40</f>
        <v>0.59259107512878562</v>
      </c>
      <c r="J76" t="str">
        <f t="shared" si="0"/>
        <v>Politraumatizado grave</v>
      </c>
    </row>
    <row r="77" spans="1:10" ht="33.75" x14ac:dyDescent="0.2">
      <c r="B77" s="14"/>
      <c r="C77" s="24">
        <f>'Tasas de Uso'!A58</f>
        <v>52</v>
      </c>
      <c r="D77" s="29" t="s">
        <v>81</v>
      </c>
      <c r="E77" s="24">
        <f>'Tasas de Uso'!C58</f>
        <v>41.715914621428077</v>
      </c>
      <c r="F77" s="24">
        <f>'Tasas de Uso'!D58</f>
        <v>39.423603831125511</v>
      </c>
      <c r="G77" s="28">
        <f>'Tasas de Uso'!E58</f>
        <v>1.0581456429027107</v>
      </c>
      <c r="J77" t="str">
        <f t="shared" si="0"/>
        <v>Tratamiento quirúrgico de Tumores Primarios del Sistema Nervioso Central de personas de 15 años o más</v>
      </c>
    </row>
    <row r="78" spans="1:10" x14ac:dyDescent="0.2">
      <c r="B78" s="14"/>
      <c r="C78" s="24">
        <f>'Tasas de Uso'!A55</f>
        <v>49</v>
      </c>
      <c r="D78" s="29" t="s">
        <v>43</v>
      </c>
      <c r="E78" s="24">
        <f>'Tasas de Uso'!C55</f>
        <v>138.41746143314157</v>
      </c>
      <c r="F78" s="24">
        <f>'Tasas de Uso'!D55</f>
        <v>6.8329706602752118</v>
      </c>
      <c r="G78" s="28">
        <f>'Tasas de Uso'!E55</f>
        <v>20.257289005769934</v>
      </c>
      <c r="J78" t="str">
        <f t="shared" si="0"/>
        <v>Leucemia en personas de 15 años y más</v>
      </c>
    </row>
    <row r="79" spans="1:10" x14ac:dyDescent="0.2">
      <c r="B79" s="14"/>
      <c r="C79" s="24">
        <f>'Tasas de Uso'!A30</f>
        <v>24</v>
      </c>
      <c r="D79" s="29" t="s">
        <v>33</v>
      </c>
      <c r="E79" s="24">
        <f>'Tasas de Uso'!C30</f>
        <v>8891.7763917763914</v>
      </c>
      <c r="F79" s="24">
        <f>'Tasas de Uso'!D30</f>
        <v>1210.0065295461966</v>
      </c>
      <c r="G79" s="28">
        <f>'Tasas de Uso'!E30</f>
        <v>7.3485358753486913</v>
      </c>
      <c r="J79" t="str">
        <f t="shared" si="0"/>
        <v>Hemofilia</v>
      </c>
    </row>
    <row r="80" spans="1:10" x14ac:dyDescent="0.2">
      <c r="B80" s="14"/>
      <c r="C80" s="24">
        <f>'Tasas de Uso'!A72</f>
        <v>66</v>
      </c>
      <c r="D80" s="29" t="s">
        <v>6</v>
      </c>
      <c r="E80" s="24">
        <f>'Tasas de Uso'!C72</f>
        <v>75661.238161238158</v>
      </c>
      <c r="F80" s="24">
        <f>'Tasas de Uso'!D72</f>
        <v>23002.366960496245</v>
      </c>
      <c r="G80" s="28">
        <f>'Tasas de Uso'!E72</f>
        <v>3.2892805462662644</v>
      </c>
      <c r="J80" t="str">
        <f t="shared" si="0"/>
        <v>Diabetes Mellitus Tipo 1</v>
      </c>
    </row>
    <row r="81" spans="2:10" x14ac:dyDescent="0.2">
      <c r="B81" s="14"/>
      <c r="C81" s="24">
        <f>'Tasas de Uso'!A34</f>
        <v>28</v>
      </c>
      <c r="D81" s="29" t="s">
        <v>91</v>
      </c>
      <c r="E81" s="24">
        <f>'Tasas de Uso'!C34</f>
        <v>101.78600300310289</v>
      </c>
      <c r="F81" s="24">
        <f>'Tasas de Uso'!D34</f>
        <v>44.546556728301432</v>
      </c>
      <c r="G81" s="28">
        <f>'Tasas de Uso'!E34</f>
        <v>2.2849353682691249</v>
      </c>
      <c r="J81" t="str">
        <f t="shared" si="0"/>
        <v>Gran Quemado</v>
      </c>
    </row>
    <row r="82" spans="2:10" ht="22.5" x14ac:dyDescent="0.2">
      <c r="B82" s="14"/>
      <c r="C82" s="24">
        <f>'Tasas de Uso'!A46</f>
        <v>40</v>
      </c>
      <c r="D82" s="29" t="s">
        <v>281</v>
      </c>
      <c r="E82" s="24">
        <f>'Tasas de Uso'!C46</f>
        <v>1379.6488796488795</v>
      </c>
      <c r="F82" s="24">
        <f>'Tasas de Uso'!D46</f>
        <v>530.52562846882142</v>
      </c>
      <c r="G82" s="28">
        <f>'Tasas de Uso'!E46</f>
        <v>2.600532011301242</v>
      </c>
      <c r="J82" t="str">
        <f t="shared" si="0"/>
        <v>Hemorragia Subaracnoidea secundaria a ruptura de Aneurismas Cerebrales</v>
      </c>
    </row>
    <row r="83" spans="2:10" x14ac:dyDescent="0.2">
      <c r="B83" s="14"/>
      <c r="C83" s="24">
        <f>'Tasas de Uso'!A71</f>
        <v>65</v>
      </c>
      <c r="D83" s="29" t="s">
        <v>276</v>
      </c>
      <c r="E83" s="24">
        <f>'Tasas de Uso'!C71</f>
        <v>59332.986832986833</v>
      </c>
      <c r="F83" s="24">
        <f>'Tasas de Uso'!D71</f>
        <v>1185.5207313091739</v>
      </c>
      <c r="G83" s="28">
        <f>'Tasas de Uso'!E71</f>
        <v>50.048038187797225</v>
      </c>
      <c r="J83" t="str">
        <f t="shared" si="0"/>
        <v>Artritis idiopática juvenil</v>
      </c>
    </row>
    <row r="84" spans="2:10" x14ac:dyDescent="0.2">
      <c r="B84" s="14"/>
      <c r="C84" s="24">
        <f>'Tasas de Uso'!A49</f>
        <v>43</v>
      </c>
      <c r="D84" s="29" t="s">
        <v>280</v>
      </c>
      <c r="E84" s="24">
        <f>'Tasas de Uso'!C49</f>
        <v>16.856817972830829</v>
      </c>
      <c r="F84" s="24">
        <f>'Tasas de Uso'!D49</f>
        <v>16.15660440293529</v>
      </c>
      <c r="G84" s="28">
        <f>'Tasas de Uso'!E49</f>
        <v>1.0433391542203216</v>
      </c>
      <c r="J84" t="str">
        <f t="shared" si="0"/>
        <v>Hepatitis C</v>
      </c>
    </row>
    <row r="85" spans="2:10" x14ac:dyDescent="0.2">
      <c r="B85" s="14"/>
      <c r="C85" s="24">
        <f>'Tasas de Uso'!A66</f>
        <v>60</v>
      </c>
      <c r="D85" s="29" t="s">
        <v>274</v>
      </c>
      <c r="E85" s="24">
        <f>'Tasas de Uso'!C66</f>
        <v>54.984266820372625</v>
      </c>
      <c r="F85" s="24">
        <f>'Tasas de Uso'!D66</f>
        <v>38.790741446678737</v>
      </c>
      <c r="G85" s="28">
        <f>'Tasas de Uso'!E66</f>
        <v>1.4174585163821449</v>
      </c>
      <c r="J85" t="str">
        <f>+TRIM(D85)</f>
        <v>Hepatitis B</v>
      </c>
    </row>
    <row r="86" spans="2:10" x14ac:dyDescent="0.2">
      <c r="B86" s="14"/>
      <c r="C86" s="24">
        <f>'Tasas de Uso'!A74</f>
        <v>68</v>
      </c>
      <c r="D86" s="29" t="s">
        <v>277</v>
      </c>
      <c r="E86" s="24">
        <f>'Tasas de Uso'!C74</f>
        <v>2.750302623521613</v>
      </c>
      <c r="F86" s="24">
        <f>'Tasas de Uso'!D74</f>
        <v>2.2484561574409883</v>
      </c>
      <c r="G86" s="28">
        <f>'Tasas de Uso'!E74</f>
        <v>1.2231960202647607</v>
      </c>
      <c r="J86" t="str">
        <f>+TRIM(D86)</f>
        <v>Esclerosis múltiple recurrente remitente</v>
      </c>
    </row>
    <row r="87" spans="2:10" x14ac:dyDescent="0.2">
      <c r="B87" s="14"/>
      <c r="C87" s="24">
        <f>'Tasas de Uso'!A70</f>
        <v>64</v>
      </c>
      <c r="D87" s="29" t="s">
        <v>87</v>
      </c>
      <c r="E87" s="24">
        <f>'Tasas de Uso'!C70</f>
        <v>238.54724539867513</v>
      </c>
      <c r="F87" s="24">
        <f>'Tasas de Uso'!D70</f>
        <v>7.4753867052583507</v>
      </c>
      <c r="G87" s="28">
        <f>'Tasas de Uso'!E70</f>
        <v>31.911024112087176</v>
      </c>
      <c r="J87" t="str">
        <f>+TRIM(D87)</f>
        <v>Fibrosis Quística</v>
      </c>
    </row>
    <row r="88" spans="2:10" x14ac:dyDescent="0.2">
      <c r="B88" s="14"/>
      <c r="C88" s="24">
        <f>'Tasas de Uso'!A63</f>
        <v>57</v>
      </c>
      <c r="D88" s="29" t="s">
        <v>79</v>
      </c>
      <c r="E88" s="24">
        <f>'Tasas de Uso'!C63</f>
        <v>1006.006006006006</v>
      </c>
      <c r="F88" s="24">
        <f>'Tasas de Uso'!D63</f>
        <v>75.497877897486134</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48"/>
      <c r="B2" s="545" t="s">
        <v>193</v>
      </c>
      <c r="C2" s="546"/>
      <c r="D2" s="546" t="s">
        <v>192</v>
      </c>
      <c r="E2" s="546"/>
      <c r="F2" s="546" t="s">
        <v>217</v>
      </c>
      <c r="G2" s="547"/>
    </row>
    <row r="3" spans="1:9" ht="26.25" thickBot="1" x14ac:dyDescent="0.25">
      <c r="A3" s="549"/>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M7" sqref="M7"/>
    </sheetView>
  </sheetViews>
  <sheetFormatPr baseColWidth="10" defaultRowHeight="12.75" x14ac:dyDescent="0.2"/>
  <sheetData>
    <row r="13" spans="11:12" ht="13.5" thickBot="1" x14ac:dyDescent="0.25">
      <c r="K13" s="30"/>
      <c r="L13" s="30"/>
    </row>
    <row r="14" spans="11:12" ht="13.5" thickBot="1" x14ac:dyDescent="0.25">
      <c r="K14" s="513" t="s">
        <v>67</v>
      </c>
      <c r="L14" s="514"/>
    </row>
    <row r="15" spans="11:12" x14ac:dyDescent="0.2">
      <c r="K15" s="30"/>
      <c r="L15" s="30"/>
    </row>
    <row r="28" spans="2:2" x14ac:dyDescent="0.2">
      <c r="B28" s="320"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N32" sqref="N32"/>
    </sheetView>
  </sheetViews>
  <sheetFormatPr baseColWidth="10" defaultRowHeight="12.75" x14ac:dyDescent="0.2"/>
  <sheetData>
    <row r="13" spans="11:12" ht="13.5" thickBot="1" x14ac:dyDescent="0.25">
      <c r="K13" s="30"/>
      <c r="L13" s="30"/>
    </row>
    <row r="14" spans="11:12" ht="13.5" thickBot="1" x14ac:dyDescent="0.25">
      <c r="K14" s="513" t="s">
        <v>67</v>
      </c>
      <c r="L14" s="514"/>
    </row>
    <row r="15" spans="11:12" x14ac:dyDescent="0.2">
      <c r="K15" s="30"/>
      <c r="L15" s="30"/>
    </row>
    <row r="29" spans="2:2" x14ac:dyDescent="0.2">
      <c r="B29" s="320"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66" t="s">
        <v>181</v>
      </c>
      <c r="B1" s="466"/>
      <c r="C1" s="466"/>
      <c r="D1" s="466"/>
      <c r="E1" s="466"/>
      <c r="F1" s="466"/>
      <c r="G1" s="75"/>
      <c r="H1" s="75"/>
    </row>
    <row r="2" spans="1:11" ht="29.25" customHeight="1" thickBot="1" x14ac:dyDescent="0.25">
      <c r="A2" s="482"/>
      <c r="B2" s="476" t="s">
        <v>0</v>
      </c>
      <c r="C2" s="472" t="s">
        <v>165</v>
      </c>
      <c r="D2" s="485"/>
      <c r="E2" s="486" t="s">
        <v>295</v>
      </c>
      <c r="F2" s="485"/>
      <c r="G2" s="486" t="s">
        <v>318</v>
      </c>
      <c r="H2" s="485"/>
    </row>
    <row r="3" spans="1:11" x14ac:dyDescent="0.2">
      <c r="A3" s="483"/>
      <c r="B3" s="477"/>
      <c r="C3" s="100" t="s">
        <v>54</v>
      </c>
      <c r="D3" s="123" t="s">
        <v>55</v>
      </c>
      <c r="E3" s="100" t="s">
        <v>54</v>
      </c>
      <c r="F3" s="123" t="s">
        <v>55</v>
      </c>
      <c r="G3" s="479" t="s">
        <v>54</v>
      </c>
      <c r="H3" s="479" t="s">
        <v>55</v>
      </c>
    </row>
    <row r="4" spans="1:11" ht="14.25" customHeight="1" thickBot="1" x14ac:dyDescent="0.25">
      <c r="A4" s="484"/>
      <c r="B4" s="478"/>
      <c r="C4" s="102">
        <v>38892</v>
      </c>
      <c r="D4" s="124">
        <v>38898</v>
      </c>
      <c r="E4" s="102" t="s">
        <v>57</v>
      </c>
      <c r="F4" s="124">
        <v>39080</v>
      </c>
      <c r="G4" s="480"/>
      <c r="H4" s="480"/>
    </row>
    <row r="5" spans="1:11" ht="13.5" thickBot="1" x14ac:dyDescent="0.25">
      <c r="A5" s="125">
        <v>1</v>
      </c>
      <c r="B5" s="105" t="s">
        <v>1</v>
      </c>
      <c r="C5" s="126">
        <v>4848</v>
      </c>
      <c r="D5" s="127">
        <v>392</v>
      </c>
      <c r="E5" s="126">
        <v>5759</v>
      </c>
      <c r="F5" s="127">
        <v>550</v>
      </c>
      <c r="G5" s="126">
        <v>2937</v>
      </c>
      <c r="H5" s="127">
        <v>309</v>
      </c>
      <c r="J5" s="467" t="s">
        <v>67</v>
      </c>
      <c r="K5" s="468"/>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81"/>
      <c r="F52" s="481"/>
      <c r="G52" s="121"/>
      <c r="H52" s="121"/>
      <c r="J52" s="467" t="s">
        <v>67</v>
      </c>
      <c r="K52" s="468"/>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3" sqref="K3"/>
    </sheetView>
  </sheetViews>
  <sheetFormatPr baseColWidth="10" defaultRowHeight="12.75" x14ac:dyDescent="0.2"/>
  <sheetData>
    <row r="13" spans="11:12" ht="13.5" thickBot="1" x14ac:dyDescent="0.25">
      <c r="K13" s="30"/>
      <c r="L13" s="30"/>
    </row>
    <row r="14" spans="11:12" ht="13.5" thickBot="1" x14ac:dyDescent="0.25">
      <c r="K14" s="513" t="s">
        <v>67</v>
      </c>
      <c r="L14" s="514"/>
    </row>
    <row r="15" spans="11:12" x14ac:dyDescent="0.2">
      <c r="K15" s="30"/>
      <c r="L15" s="30"/>
    </row>
    <row r="29" spans="2:2" x14ac:dyDescent="0.2">
      <c r="B29" s="320"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F7" workbookViewId="0">
      <selection activeCell="P24" sqref="P24"/>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10.1406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4736732</v>
      </c>
      <c r="G2" s="60">
        <f t="shared" ref="G2:G33" si="1">IF(ISNA(VLOOKUP(A2,CASOS,3,0)),0,VLOOKUP(A2,CASOS,3,0))</f>
        <v>75408</v>
      </c>
      <c r="H2" s="60">
        <f t="shared" ref="H2:H33" si="2">+G2+F2</f>
        <v>4812140</v>
      </c>
      <c r="I2" s="61">
        <f t="shared" ref="I2:I33" si="3">+F2/VLOOKUP($B2,$M$2:$P$4,2,0)</f>
        <v>0.17675696832968052</v>
      </c>
      <c r="J2" s="61">
        <f t="shared" ref="J2:J33" si="4">+G2/VLOOKUP($B2,$M$2:$P$4,3,0)</f>
        <v>4.9348040194099149E-2</v>
      </c>
      <c r="K2" s="61">
        <f t="shared" ref="K2:K33" si="5">+H2/VLOOKUP($B2,$M$2:$P$4,4,0)</f>
        <v>0.16988373752271671</v>
      </c>
      <c r="L2" s="314"/>
      <c r="M2" s="62" t="s">
        <v>213</v>
      </c>
      <c r="N2" s="63">
        <f t="shared" ref="N2:P4" si="6">+SUMIF($B$2:$B$81,"="&amp;$M2,F$2:F$81)</f>
        <v>4270052</v>
      </c>
      <c r="O2" s="63">
        <f t="shared" si="6"/>
        <v>211721</v>
      </c>
      <c r="P2" s="63">
        <f t="shared" si="6"/>
        <v>4481773</v>
      </c>
    </row>
    <row r="3" spans="1:18" x14ac:dyDescent="0.2">
      <c r="A3" s="56">
        <v>19</v>
      </c>
      <c r="B3" s="60" t="s">
        <v>215</v>
      </c>
      <c r="C3" s="60" t="s">
        <v>19</v>
      </c>
      <c r="D3" s="60">
        <v>884494</v>
      </c>
      <c r="E3" s="60">
        <v>250451</v>
      </c>
      <c r="F3" s="60">
        <f t="shared" si="0"/>
        <v>4207355</v>
      </c>
      <c r="G3" s="60">
        <f t="shared" si="1"/>
        <v>214768</v>
      </c>
      <c r="H3" s="60">
        <f t="shared" si="2"/>
        <v>4422123</v>
      </c>
      <c r="I3" s="61">
        <f t="shared" si="3"/>
        <v>0.15700261583022282</v>
      </c>
      <c r="J3" s="61">
        <f t="shared" si="4"/>
        <v>0.14054715542656332</v>
      </c>
      <c r="K3" s="61">
        <f t="shared" si="5"/>
        <v>0.15611490584753737</v>
      </c>
      <c r="L3" s="314"/>
      <c r="M3" s="62" t="s">
        <v>214</v>
      </c>
      <c r="N3" s="63">
        <f t="shared" si="6"/>
        <v>7058520</v>
      </c>
      <c r="O3" s="63">
        <f t="shared" si="6"/>
        <v>338985</v>
      </c>
      <c r="P3" s="63">
        <f t="shared" si="6"/>
        <v>7397505</v>
      </c>
    </row>
    <row r="4" spans="1:18" x14ac:dyDescent="0.2">
      <c r="A4" s="56">
        <v>21</v>
      </c>
      <c r="B4" s="60" t="s">
        <v>215</v>
      </c>
      <c r="C4" s="60" t="s">
        <v>21</v>
      </c>
      <c r="D4" s="60">
        <v>11146825</v>
      </c>
      <c r="E4" s="60">
        <v>2686208</v>
      </c>
      <c r="F4" s="60">
        <f t="shared" si="0"/>
        <v>3327315</v>
      </c>
      <c r="G4" s="60">
        <f t="shared" si="1"/>
        <v>292657</v>
      </c>
      <c r="H4" s="60">
        <f t="shared" si="2"/>
        <v>3619972</v>
      </c>
      <c r="I4" s="61">
        <f t="shared" si="3"/>
        <v>0.12416284309052547</v>
      </c>
      <c r="J4" s="61">
        <f t="shared" si="4"/>
        <v>0.19151879640203262</v>
      </c>
      <c r="K4" s="61">
        <f t="shared" si="5"/>
        <v>0.12779644255727884</v>
      </c>
      <c r="M4" s="62" t="s">
        <v>215</v>
      </c>
      <c r="N4" s="63">
        <f t="shared" si="6"/>
        <v>26797993</v>
      </c>
      <c r="O4" s="63">
        <f t="shared" si="6"/>
        <v>1528085</v>
      </c>
      <c r="P4" s="63">
        <f t="shared" si="6"/>
        <v>28326078</v>
      </c>
    </row>
    <row r="5" spans="1:18" x14ac:dyDescent="0.2">
      <c r="A5" s="56">
        <v>29</v>
      </c>
      <c r="B5" s="60" t="s">
        <v>215</v>
      </c>
      <c r="C5" s="60" t="s">
        <v>29</v>
      </c>
      <c r="D5" s="60">
        <v>1639063</v>
      </c>
      <c r="E5" s="60">
        <v>172339</v>
      </c>
      <c r="F5" s="60">
        <f t="shared" si="0"/>
        <v>2153611</v>
      </c>
      <c r="G5" s="60">
        <f t="shared" si="1"/>
        <v>34809</v>
      </c>
      <c r="H5" s="60">
        <f t="shared" si="2"/>
        <v>2188420</v>
      </c>
      <c r="I5" s="61">
        <f t="shared" si="3"/>
        <v>8.0364637754775148E-2</v>
      </c>
      <c r="J5" s="61">
        <f t="shared" si="4"/>
        <v>2.2779491978522137E-2</v>
      </c>
      <c r="K5" s="61">
        <f t="shared" si="5"/>
        <v>7.725813647763026E-2</v>
      </c>
      <c r="M5" s="62" t="s">
        <v>98</v>
      </c>
      <c r="N5" s="63">
        <f>+SUM(N2:N4)</f>
        <v>38126565</v>
      </c>
      <c r="O5" s="63">
        <f>+SUM(O2:O4)</f>
        <v>2078791</v>
      </c>
      <c r="P5" s="63">
        <f>+SUM(P2:P4)</f>
        <v>40205356</v>
      </c>
    </row>
    <row r="6" spans="1:18" x14ac:dyDescent="0.2">
      <c r="A6" s="56">
        <v>7</v>
      </c>
      <c r="B6" s="60" t="s">
        <v>215</v>
      </c>
      <c r="C6" s="60" t="s">
        <v>7</v>
      </c>
      <c r="D6" s="60">
        <v>13853021</v>
      </c>
      <c r="E6" s="60">
        <v>3424572</v>
      </c>
      <c r="F6" s="60">
        <f t="shared" si="0"/>
        <v>1628390</v>
      </c>
      <c r="G6" s="60">
        <f t="shared" si="1"/>
        <v>139958</v>
      </c>
      <c r="H6" s="60">
        <f t="shared" si="2"/>
        <v>1768348</v>
      </c>
      <c r="I6" s="61">
        <f t="shared" si="3"/>
        <v>6.0765371496290785E-2</v>
      </c>
      <c r="J6" s="61">
        <f t="shared" si="4"/>
        <v>9.1590454719469139E-2</v>
      </c>
      <c r="K6" s="61">
        <f t="shared" si="5"/>
        <v>6.2428268396351939E-2</v>
      </c>
      <c r="N6" s="64"/>
      <c r="O6" s="64"/>
      <c r="P6" s="64"/>
    </row>
    <row r="7" spans="1:18" x14ac:dyDescent="0.2">
      <c r="A7" s="56">
        <v>23</v>
      </c>
      <c r="B7" s="60" t="s">
        <v>215</v>
      </c>
      <c r="C7" s="60" t="s">
        <v>23</v>
      </c>
      <c r="D7" s="60">
        <v>188405</v>
      </c>
      <c r="E7" s="60">
        <v>52478</v>
      </c>
      <c r="F7" s="60">
        <f t="shared" si="0"/>
        <v>1449761</v>
      </c>
      <c r="G7" s="60">
        <f t="shared" si="1"/>
        <v>197257</v>
      </c>
      <c r="H7" s="60">
        <f t="shared" si="2"/>
        <v>1647018</v>
      </c>
      <c r="I7" s="61">
        <f t="shared" si="3"/>
        <v>5.4099611116399653E-2</v>
      </c>
      <c r="J7" s="61">
        <f t="shared" si="4"/>
        <v>0.12908771436143932</v>
      </c>
      <c r="K7" s="61">
        <f t="shared" si="5"/>
        <v>5.8144936266856288E-2</v>
      </c>
      <c r="N7" s="64"/>
      <c r="O7" s="64"/>
      <c r="P7" s="64"/>
    </row>
    <row r="8" spans="1:18" x14ac:dyDescent="0.2">
      <c r="A8" s="56">
        <v>66</v>
      </c>
      <c r="B8" s="60" t="s">
        <v>215</v>
      </c>
      <c r="C8" s="60" t="s">
        <v>205</v>
      </c>
      <c r="D8" s="60">
        <v>173160</v>
      </c>
      <c r="E8" s="60">
        <v>49008</v>
      </c>
      <c r="F8" s="60">
        <f t="shared" si="0"/>
        <v>1318425</v>
      </c>
      <c r="G8" s="60">
        <f t="shared" si="1"/>
        <v>102329</v>
      </c>
      <c r="H8" s="60">
        <f t="shared" si="2"/>
        <v>1420754</v>
      </c>
      <c r="I8" s="61">
        <f t="shared" si="3"/>
        <v>4.9198647077786761E-2</v>
      </c>
      <c r="J8" s="61">
        <f t="shared" si="4"/>
        <v>6.696551566175965E-2</v>
      </c>
      <c r="K8" s="61">
        <f t="shared" si="5"/>
        <v>5.0157102582291835E-2</v>
      </c>
      <c r="N8" s="65" t="s">
        <v>259</v>
      </c>
      <c r="O8" s="66"/>
      <c r="P8" s="66"/>
    </row>
    <row r="9" spans="1:18" x14ac:dyDescent="0.2">
      <c r="A9" s="56">
        <v>65</v>
      </c>
      <c r="B9" s="60" t="s">
        <v>215</v>
      </c>
      <c r="C9" s="60" t="s">
        <v>204</v>
      </c>
      <c r="D9" s="60">
        <v>173160</v>
      </c>
      <c r="E9" s="60">
        <v>49008</v>
      </c>
      <c r="F9" s="60">
        <f t="shared" si="0"/>
        <v>904530</v>
      </c>
      <c r="G9" s="60">
        <f t="shared" si="1"/>
        <v>5048</v>
      </c>
      <c r="H9" s="60">
        <f t="shared" si="2"/>
        <v>909578</v>
      </c>
      <c r="I9" s="61">
        <f t="shared" si="3"/>
        <v>3.3753647148127848E-2</v>
      </c>
      <c r="J9" s="61">
        <f t="shared" si="4"/>
        <v>3.3034811545169279E-3</v>
      </c>
      <c r="K9" s="61">
        <f t="shared" si="5"/>
        <v>3.2110975617591679E-2</v>
      </c>
      <c r="P9" s="67" t="s">
        <v>193</v>
      </c>
      <c r="Q9" s="67" t="s">
        <v>192</v>
      </c>
      <c r="R9" s="67" t="s">
        <v>217</v>
      </c>
    </row>
    <row r="10" spans="1:18" x14ac:dyDescent="0.2">
      <c r="A10" s="56">
        <v>11</v>
      </c>
      <c r="B10" s="60" t="s">
        <v>215</v>
      </c>
      <c r="C10" s="60" t="s">
        <v>11</v>
      </c>
      <c r="D10" s="60">
        <v>13853021</v>
      </c>
      <c r="E10" s="60">
        <v>3424572</v>
      </c>
      <c r="F10" s="60">
        <f t="shared" si="0"/>
        <v>854354</v>
      </c>
      <c r="G10" s="60">
        <f t="shared" si="1"/>
        <v>28565</v>
      </c>
      <c r="H10" s="60">
        <f t="shared" si="2"/>
        <v>882919</v>
      </c>
      <c r="I10" s="61">
        <f t="shared" si="3"/>
        <v>3.1881268123325507E-2</v>
      </c>
      <c r="J10" s="61">
        <f t="shared" si="4"/>
        <v>1.8693331849995255E-2</v>
      </c>
      <c r="K10" s="61">
        <f t="shared" si="5"/>
        <v>3.1169828735202947E-2</v>
      </c>
      <c r="N10" s="61" t="str">
        <f>+"N° "&amp;A2</f>
        <v>N° 46</v>
      </c>
      <c r="O10" s="61" t="str">
        <f>+C2</f>
        <v>Urgencias odontológicas ambulatorias</v>
      </c>
      <c r="P10" s="61">
        <f t="shared" ref="P10:R13" si="7">+I2</f>
        <v>0.17675696832968052</v>
      </c>
      <c r="Q10" s="61">
        <f t="shared" si="7"/>
        <v>4.9348040194099149E-2</v>
      </c>
      <c r="R10" s="61">
        <f t="shared" si="7"/>
        <v>0.16988373752271671</v>
      </c>
    </row>
    <row r="11" spans="1:18" ht="21" x14ac:dyDescent="0.2">
      <c r="A11" s="56">
        <v>41</v>
      </c>
      <c r="B11" s="60" t="s">
        <v>215</v>
      </c>
      <c r="C11" s="60" t="s">
        <v>41</v>
      </c>
      <c r="D11" s="60">
        <v>3223178</v>
      </c>
      <c r="E11" s="60">
        <v>424320</v>
      </c>
      <c r="F11" s="60">
        <f t="shared" si="0"/>
        <v>752021</v>
      </c>
      <c r="G11" s="60">
        <f t="shared" si="1"/>
        <v>28850</v>
      </c>
      <c r="H11" s="60">
        <f t="shared" si="2"/>
        <v>780871</v>
      </c>
      <c r="I11" s="61">
        <f t="shared" si="3"/>
        <v>2.8062586627289589E-2</v>
      </c>
      <c r="J11" s="61">
        <f t="shared" si="4"/>
        <v>1.8879839799487593E-2</v>
      </c>
      <c r="K11" s="61">
        <f t="shared" si="5"/>
        <v>2.7567212093393231E-2</v>
      </c>
      <c r="N11" s="61" t="str">
        <f>+"N° "&amp;A3</f>
        <v>N° 19</v>
      </c>
      <c r="O11" s="61" t="str">
        <f>+C3</f>
        <v>Infección Respiratoria Aguda (IRA) Infantil</v>
      </c>
      <c r="P11" s="61">
        <f t="shared" si="7"/>
        <v>0.15700261583022282</v>
      </c>
      <c r="Q11" s="61">
        <f t="shared" si="7"/>
        <v>0.14054715542656332</v>
      </c>
      <c r="R11" s="61">
        <f t="shared" si="7"/>
        <v>0.15611490584753737</v>
      </c>
    </row>
    <row r="12" spans="1:18" ht="21" x14ac:dyDescent="0.2">
      <c r="A12" s="56">
        <v>36</v>
      </c>
      <c r="B12" s="60" t="s">
        <v>215</v>
      </c>
      <c r="C12" s="60" t="s">
        <v>36</v>
      </c>
      <c r="D12" s="60">
        <v>1639063</v>
      </c>
      <c r="E12" s="60">
        <v>172339</v>
      </c>
      <c r="F12" s="60">
        <f t="shared" si="0"/>
        <v>697013</v>
      </c>
      <c r="G12" s="60">
        <f t="shared" si="1"/>
        <v>3241</v>
      </c>
      <c r="H12" s="60">
        <f t="shared" si="2"/>
        <v>700254</v>
      </c>
      <c r="I12" s="61">
        <f t="shared" si="3"/>
        <v>2.6009895591807938E-2</v>
      </c>
      <c r="J12" s="61">
        <f t="shared" si="4"/>
        <v>2.1209553133497154E-3</v>
      </c>
      <c r="K12" s="61">
        <f t="shared" si="5"/>
        <v>2.4721177425268689E-2</v>
      </c>
      <c r="N12" s="61" t="str">
        <f>+"N° "&amp;A4</f>
        <v>N° 21</v>
      </c>
      <c r="O12" s="61" t="str">
        <f>+C4</f>
        <v>Hipertensión Arterial</v>
      </c>
      <c r="P12" s="61">
        <f t="shared" si="7"/>
        <v>0.12416284309052547</v>
      </c>
      <c r="Q12" s="61">
        <f t="shared" si="7"/>
        <v>0.19151879640203262</v>
      </c>
      <c r="R12" s="61">
        <f t="shared" si="7"/>
        <v>0.12779644255727884</v>
      </c>
    </row>
    <row r="13" spans="1:18" x14ac:dyDescent="0.2">
      <c r="A13" s="56">
        <v>76</v>
      </c>
      <c r="B13" s="60" t="s">
        <v>215</v>
      </c>
      <c r="C13" s="60" t="s">
        <v>357</v>
      </c>
      <c r="D13" s="60">
        <v>11146825</v>
      </c>
      <c r="E13" s="60">
        <v>2686208</v>
      </c>
      <c r="F13" s="60">
        <f t="shared" si="0"/>
        <v>574688</v>
      </c>
      <c r="G13" s="60">
        <f t="shared" si="1"/>
        <v>92191</v>
      </c>
      <c r="H13" s="60">
        <f t="shared" si="2"/>
        <v>666879</v>
      </c>
      <c r="I13" s="61">
        <f t="shared" si="3"/>
        <v>2.144518807807734E-2</v>
      </c>
      <c r="J13" s="61">
        <f t="shared" si="4"/>
        <v>6.0331067970695346E-2</v>
      </c>
      <c r="K13" s="61">
        <f t="shared" si="5"/>
        <v>2.3542934535448218E-2</v>
      </c>
      <c r="N13" s="61" t="str">
        <f>+"N° "&amp;A5</f>
        <v>N° 29</v>
      </c>
      <c r="O13" s="61" t="str">
        <f>+C5</f>
        <v>Vicios de refracción en personas de 65 años y más</v>
      </c>
      <c r="P13" s="61">
        <f t="shared" si="7"/>
        <v>8.0364637754775148E-2</v>
      </c>
      <c r="Q13" s="61">
        <f t="shared" si="7"/>
        <v>2.2779491978522137E-2</v>
      </c>
      <c r="R13" s="61">
        <f t="shared" si="7"/>
        <v>7.725813647763026E-2</v>
      </c>
    </row>
    <row r="14" spans="1:18" x14ac:dyDescent="0.2">
      <c r="A14" s="56">
        <v>18</v>
      </c>
      <c r="B14" s="60" t="s">
        <v>215</v>
      </c>
      <c r="C14" s="60" t="s">
        <v>18</v>
      </c>
      <c r="D14" s="60">
        <v>13853021</v>
      </c>
      <c r="E14" s="60">
        <v>3424572</v>
      </c>
      <c r="F14" s="60">
        <f t="shared" si="0"/>
        <v>608790</v>
      </c>
      <c r="G14" s="60">
        <f t="shared" si="1"/>
        <v>13118</v>
      </c>
      <c r="H14" s="60">
        <f t="shared" si="2"/>
        <v>621908</v>
      </c>
      <c r="I14" s="61">
        <f t="shared" si="3"/>
        <v>2.2717746064042931E-2</v>
      </c>
      <c r="J14" s="61">
        <f t="shared" si="4"/>
        <v>8.5846009875105121E-3</v>
      </c>
      <c r="K14" s="61">
        <f t="shared" si="5"/>
        <v>2.1955316228388554E-2</v>
      </c>
      <c r="N14" s="61" t="s">
        <v>257</v>
      </c>
      <c r="O14" s="61" t="s">
        <v>258</v>
      </c>
      <c r="P14" s="61">
        <f>+SUM(I$6:I$40)</f>
        <v>0.46171293499479599</v>
      </c>
      <c r="Q14" s="61">
        <f>+SUM(J$6:J$40)</f>
        <v>0.59580651599878287</v>
      </c>
      <c r="R14" s="61">
        <f>+SUM(K$6:K$40)</f>
        <v>0.46894677759483683</v>
      </c>
    </row>
    <row r="15" spans="1:18" x14ac:dyDescent="0.2">
      <c r="A15" s="56">
        <v>47</v>
      </c>
      <c r="B15" s="60" t="s">
        <v>215</v>
      </c>
      <c r="C15" s="60" t="s">
        <v>45</v>
      </c>
      <c r="D15" s="60">
        <v>153870</v>
      </c>
      <c r="E15" s="60">
        <v>23740</v>
      </c>
      <c r="F15" s="60">
        <f t="shared" si="0"/>
        <v>452818</v>
      </c>
      <c r="G15" s="60">
        <f t="shared" si="1"/>
        <v>23548</v>
      </c>
      <c r="H15" s="60">
        <f t="shared" si="2"/>
        <v>476366</v>
      </c>
      <c r="I15" s="61">
        <f t="shared" si="3"/>
        <v>1.6897459447802677E-2</v>
      </c>
      <c r="J15" s="61">
        <f t="shared" si="4"/>
        <v>1.5410137525072231E-2</v>
      </c>
      <c r="K15" s="61">
        <f t="shared" si="5"/>
        <v>1.681722404351213E-2</v>
      </c>
      <c r="O15" s="61" t="s">
        <v>98</v>
      </c>
      <c r="P15" s="61">
        <f>+SUM(P10:P14)</f>
        <v>1</v>
      </c>
      <c r="Q15" s="61">
        <f>+SUM(Q10:Q14)</f>
        <v>1</v>
      </c>
      <c r="R15" s="61">
        <f>+SUM(R10:R14)</f>
        <v>1</v>
      </c>
    </row>
    <row r="16" spans="1:18" ht="21" x14ac:dyDescent="0.2">
      <c r="A16" s="56">
        <v>39</v>
      </c>
      <c r="B16" s="60" t="s">
        <v>215</v>
      </c>
      <c r="C16" s="60" t="s">
        <v>39</v>
      </c>
      <c r="D16" s="60">
        <v>2896382</v>
      </c>
      <c r="E16" s="60">
        <v>786104</v>
      </c>
      <c r="F16" s="60">
        <f t="shared" si="0"/>
        <v>381016</v>
      </c>
      <c r="G16" s="60">
        <f t="shared" si="1"/>
        <v>81542</v>
      </c>
      <c r="H16" s="60">
        <f t="shared" si="2"/>
        <v>462558</v>
      </c>
      <c r="I16" s="61">
        <f t="shared" si="3"/>
        <v>1.4218079689773783E-2</v>
      </c>
      <c r="J16" s="61">
        <f t="shared" si="4"/>
        <v>5.3362214798260567E-2</v>
      </c>
      <c r="K16" s="61">
        <f t="shared" si="5"/>
        <v>1.6329758041335619E-2</v>
      </c>
    </row>
    <row r="17" spans="1:22" x14ac:dyDescent="0.2">
      <c r="A17" s="56">
        <v>20</v>
      </c>
      <c r="B17" s="60" t="s">
        <v>215</v>
      </c>
      <c r="C17" s="60" t="s">
        <v>20</v>
      </c>
      <c r="D17" s="60">
        <v>1639063</v>
      </c>
      <c r="E17" s="60">
        <v>172339</v>
      </c>
      <c r="F17" s="60">
        <f t="shared" si="0"/>
        <v>405397</v>
      </c>
      <c r="G17" s="60">
        <f t="shared" si="1"/>
        <v>1825</v>
      </c>
      <c r="H17" s="60">
        <f t="shared" si="2"/>
        <v>407222</v>
      </c>
      <c r="I17" s="61">
        <f t="shared" si="3"/>
        <v>1.5127886629420346E-2</v>
      </c>
      <c r="J17" s="61">
        <f t="shared" si="4"/>
        <v>1.194305290608834E-3</v>
      </c>
      <c r="K17" s="61">
        <f t="shared" si="5"/>
        <v>1.4376222504223846E-2</v>
      </c>
      <c r="N17" s="65" t="s">
        <v>260</v>
      </c>
      <c r="O17" s="66"/>
      <c r="P17" s="66"/>
    </row>
    <row r="18" spans="1:22" x14ac:dyDescent="0.2">
      <c r="A18" s="56">
        <v>31</v>
      </c>
      <c r="B18" s="60" t="s">
        <v>215</v>
      </c>
      <c r="C18" s="60" t="s">
        <v>31</v>
      </c>
      <c r="D18" s="60">
        <v>13853021</v>
      </c>
      <c r="E18" s="60">
        <v>3424572</v>
      </c>
      <c r="F18" s="60">
        <f t="shared" si="0"/>
        <v>361523</v>
      </c>
      <c r="G18" s="60">
        <f t="shared" si="1"/>
        <v>7704</v>
      </c>
      <c r="H18" s="60">
        <f t="shared" si="2"/>
        <v>369227</v>
      </c>
      <c r="I18" s="61">
        <f t="shared" si="3"/>
        <v>1.3490674469539566E-2</v>
      </c>
      <c r="J18" s="61">
        <f t="shared" si="4"/>
        <v>5.0416043610139486E-3</v>
      </c>
      <c r="K18" s="61">
        <f t="shared" si="5"/>
        <v>1.3034879025610253E-2</v>
      </c>
      <c r="P18" s="67" t="s">
        <v>193</v>
      </c>
      <c r="Q18" s="67" t="s">
        <v>192</v>
      </c>
      <c r="R18" s="67" t="s">
        <v>217</v>
      </c>
    </row>
    <row r="19" spans="1:22" ht="21" x14ac:dyDescent="0.2">
      <c r="A19" s="56">
        <v>56</v>
      </c>
      <c r="B19" s="60" t="s">
        <v>215</v>
      </c>
      <c r="C19" s="60" t="s">
        <v>53</v>
      </c>
      <c r="D19" s="60">
        <v>1639063</v>
      </c>
      <c r="E19" s="60">
        <v>172339</v>
      </c>
      <c r="F19" s="60">
        <f t="shared" si="0"/>
        <v>344711</v>
      </c>
      <c r="G19" s="60">
        <f t="shared" si="1"/>
        <v>18416</v>
      </c>
      <c r="H19" s="60">
        <f t="shared" si="2"/>
        <v>363127</v>
      </c>
      <c r="I19" s="61">
        <f t="shared" si="3"/>
        <v>1.286331405489956E-2</v>
      </c>
      <c r="J19" s="61">
        <f t="shared" si="4"/>
        <v>1.2051685606494403E-2</v>
      </c>
      <c r="K19" s="61">
        <f t="shared" si="5"/>
        <v>1.2819529763350931E-2</v>
      </c>
      <c r="N19" s="61" t="str">
        <f>+"N° "&amp;A41</f>
        <v>N° 5</v>
      </c>
      <c r="O19" s="61" t="str">
        <f>+C41</f>
        <v>Infarto Agudo del Miocardio (IAM)</v>
      </c>
      <c r="P19" s="61">
        <f>+I41</f>
        <v>0.28541244930975079</v>
      </c>
      <c r="Q19" s="61">
        <f t="shared" ref="Q19:R19" si="8">+J41</f>
        <v>7.5991517138120454E-2</v>
      </c>
      <c r="R19" s="61">
        <f t="shared" si="8"/>
        <v>0.27551930898776</v>
      </c>
    </row>
    <row r="20" spans="1:22" x14ac:dyDescent="0.2">
      <c r="A20" s="56">
        <v>61</v>
      </c>
      <c r="B20" s="60" t="s">
        <v>215</v>
      </c>
      <c r="C20" s="60" t="s">
        <v>200</v>
      </c>
      <c r="D20" s="60">
        <v>11146825</v>
      </c>
      <c r="E20" s="60">
        <v>2686208</v>
      </c>
      <c r="F20" s="60">
        <f t="shared" si="0"/>
        <v>255528</v>
      </c>
      <c r="G20" s="60">
        <f t="shared" si="1"/>
        <v>54747</v>
      </c>
      <c r="H20" s="60">
        <f t="shared" si="2"/>
        <v>310275</v>
      </c>
      <c r="I20" s="61">
        <f t="shared" si="3"/>
        <v>9.5353409488538928E-3</v>
      </c>
      <c r="J20" s="61">
        <f t="shared" si="4"/>
        <v>3.5827195476691415E-2</v>
      </c>
      <c r="K20" s="61">
        <f t="shared" si="5"/>
        <v>1.0953687270083771E-2</v>
      </c>
      <c r="N20" s="61" t="str">
        <f t="shared" ref="N20:N22" si="9">+"N° "&amp;A42</f>
        <v>N° 54</v>
      </c>
      <c r="O20" s="61" t="str">
        <f t="shared" ref="O20:O22" si="10">+C42</f>
        <v>Analgesia del parto</v>
      </c>
      <c r="P20" s="61">
        <f>+I42</f>
        <v>0.17785848977951557</v>
      </c>
      <c r="Q20" s="61">
        <f t="shared" ref="Q20:Q22" si="11">+J42</f>
        <v>8.6387273817901868E-3</v>
      </c>
      <c r="R20" s="61">
        <f t="shared" ref="R20:R22" si="12">+K42</f>
        <v>0.16986447104750732</v>
      </c>
    </row>
    <row r="21" spans="1:22" ht="21" x14ac:dyDescent="0.2">
      <c r="A21" s="56">
        <v>64</v>
      </c>
      <c r="B21" s="60" t="s">
        <v>215</v>
      </c>
      <c r="C21" s="60" t="s">
        <v>203</v>
      </c>
      <c r="D21" s="60">
        <v>13853021</v>
      </c>
      <c r="E21" s="60">
        <v>3424572</v>
      </c>
      <c r="F21" s="60">
        <f t="shared" si="0"/>
        <v>297181</v>
      </c>
      <c r="G21" s="60">
        <f t="shared" si="1"/>
        <v>1983</v>
      </c>
      <c r="H21" s="60">
        <f t="shared" si="2"/>
        <v>299164</v>
      </c>
      <c r="I21" s="61">
        <f t="shared" si="3"/>
        <v>1.1089673767733278E-2</v>
      </c>
      <c r="J21" s="61">
        <f t="shared" si="4"/>
        <v>1.2977026801519549E-3</v>
      </c>
      <c r="K21" s="61">
        <f t="shared" si="5"/>
        <v>1.056143388435208E-2</v>
      </c>
      <c r="N21" s="61" t="str">
        <f t="shared" si="9"/>
        <v>N° 37</v>
      </c>
      <c r="O21" s="61" t="str">
        <f t="shared" si="10"/>
        <v>Accidente cerebrovascular isquémico en personas de 15 años y más</v>
      </c>
      <c r="P21" s="61">
        <f>+I43</f>
        <v>7.511501030900794E-2</v>
      </c>
      <c r="Q21" s="61">
        <f t="shared" si="11"/>
        <v>6.3182206772119914E-2</v>
      </c>
      <c r="R21" s="61">
        <f t="shared" si="12"/>
        <v>7.4551299229122042E-2</v>
      </c>
    </row>
    <row r="22" spans="1:22" ht="21" x14ac:dyDescent="0.2">
      <c r="A22" s="56">
        <v>38</v>
      </c>
      <c r="B22" s="60" t="s">
        <v>215</v>
      </c>
      <c r="C22" s="60" t="s">
        <v>38</v>
      </c>
      <c r="D22" s="60">
        <v>13853021</v>
      </c>
      <c r="E22" s="60">
        <v>3424572</v>
      </c>
      <c r="F22" s="60">
        <f t="shared" si="0"/>
        <v>280981</v>
      </c>
      <c r="G22" s="60">
        <f t="shared" si="1"/>
        <v>12379</v>
      </c>
      <c r="H22" s="60">
        <f t="shared" si="2"/>
        <v>293360</v>
      </c>
      <c r="I22" s="61">
        <f t="shared" si="3"/>
        <v>1.048515088424719E-2</v>
      </c>
      <c r="J22" s="61">
        <f t="shared" si="4"/>
        <v>8.100989146546167E-3</v>
      </c>
      <c r="K22" s="61">
        <f t="shared" si="5"/>
        <v>1.0356534356785997E-2</v>
      </c>
      <c r="N22" s="61" t="str">
        <f t="shared" si="9"/>
        <v>N° 26</v>
      </c>
      <c r="O22" s="61" t="str">
        <f t="shared" si="10"/>
        <v>Colecistectomía preventiva del cáncer de vesícula en personas de 35 a 49 años sintomáticos</v>
      </c>
      <c r="P22" s="61">
        <f>+I44</f>
        <v>6.7489810428538105E-2</v>
      </c>
      <c r="Q22" s="61">
        <f t="shared" si="11"/>
        <v>0.12028093575979709</v>
      </c>
      <c r="R22" s="61">
        <f t="shared" si="12"/>
        <v>6.9983687259484131E-2</v>
      </c>
    </row>
    <row r="23" spans="1:22" x14ac:dyDescent="0.2">
      <c r="A23" s="56">
        <v>4</v>
      </c>
      <c r="B23" s="60" t="s">
        <v>215</v>
      </c>
      <c r="C23" s="60" t="s">
        <v>4</v>
      </c>
      <c r="D23" s="60">
        <v>13853021</v>
      </c>
      <c r="E23" s="60">
        <v>3424572</v>
      </c>
      <c r="F23" s="60">
        <f t="shared" si="0"/>
        <v>232650</v>
      </c>
      <c r="G23" s="60">
        <f t="shared" si="1"/>
        <v>15636</v>
      </c>
      <c r="H23" s="60">
        <f t="shared" si="2"/>
        <v>248286</v>
      </c>
      <c r="I23" s="61">
        <f t="shared" si="3"/>
        <v>8.6816202989529849E-3</v>
      </c>
      <c r="J23" s="61">
        <f t="shared" si="4"/>
        <v>1.0232415081621768E-2</v>
      </c>
      <c r="K23" s="61">
        <f t="shared" si="5"/>
        <v>8.7652798244783475E-3</v>
      </c>
      <c r="N23" s="68" t="s">
        <v>265</v>
      </c>
      <c r="O23" s="68" t="s">
        <v>261</v>
      </c>
      <c r="P23" s="61">
        <f>+SUM(I$45:I$73)</f>
        <v>0.39412424017318753</v>
      </c>
      <c r="Q23" s="61">
        <f t="shared" ref="Q23:R23" si="13">+SUM(J$45:J$73)</f>
        <v>0.73190661294817227</v>
      </c>
      <c r="R23" s="61">
        <f t="shared" si="13"/>
        <v>0.41008123347612635</v>
      </c>
    </row>
    <row r="24" spans="1:22" x14ac:dyDescent="0.2">
      <c r="A24" s="56">
        <v>80</v>
      </c>
      <c r="B24" s="60" t="s">
        <v>215</v>
      </c>
      <c r="C24" s="60" t="s">
        <v>361</v>
      </c>
      <c r="D24" s="60">
        <v>13853021</v>
      </c>
      <c r="E24" s="60">
        <v>3424572</v>
      </c>
      <c r="F24" s="60">
        <f t="shared" si="0"/>
        <v>180102</v>
      </c>
      <c r="G24" s="60">
        <f t="shared" si="1"/>
        <v>34073</v>
      </c>
      <c r="H24" s="60">
        <f t="shared" si="2"/>
        <v>214175</v>
      </c>
      <c r="I24" s="61">
        <f t="shared" si="3"/>
        <v>6.7207271828155189E-3</v>
      </c>
      <c r="J24" s="61">
        <f t="shared" si="4"/>
        <v>2.2297843379131398E-2</v>
      </c>
      <c r="K24" s="61">
        <f t="shared" si="5"/>
        <v>7.5610538105557717E-3</v>
      </c>
      <c r="O24" s="61" t="s">
        <v>98</v>
      </c>
      <c r="P24" s="61">
        <f>+SUM(P19:P23)</f>
        <v>1</v>
      </c>
      <c r="Q24" s="61">
        <f>+SUM(Q19:Q23)</f>
        <v>0.99999999999999989</v>
      </c>
      <c r="R24" s="61">
        <f>+SUM(R19:R23)</f>
        <v>0.99999999999999989</v>
      </c>
    </row>
    <row r="25" spans="1:22" x14ac:dyDescent="0.2">
      <c r="A25" s="56">
        <v>30</v>
      </c>
      <c r="B25" s="60" t="s">
        <v>215</v>
      </c>
      <c r="C25" s="60" t="s">
        <v>30</v>
      </c>
      <c r="D25" s="60">
        <v>1630215</v>
      </c>
      <c r="E25" s="60">
        <v>457257</v>
      </c>
      <c r="F25" s="60">
        <f t="shared" si="0"/>
        <v>121530</v>
      </c>
      <c r="G25" s="60">
        <f t="shared" si="1"/>
        <v>7173</v>
      </c>
      <c r="H25" s="60">
        <f t="shared" si="2"/>
        <v>128703</v>
      </c>
      <c r="I25" s="61">
        <f t="shared" si="3"/>
        <v>4.5350411129669302E-3</v>
      </c>
      <c r="J25" s="61">
        <f t="shared" si="4"/>
        <v>4.6941106024861179E-3</v>
      </c>
      <c r="K25" s="61">
        <f t="shared" si="5"/>
        <v>4.5436223115674539E-3</v>
      </c>
    </row>
    <row r="26" spans="1:22" x14ac:dyDescent="0.2">
      <c r="A26" s="56">
        <v>52</v>
      </c>
      <c r="B26" s="60" t="s">
        <v>215</v>
      </c>
      <c r="C26" s="60" t="s">
        <v>49</v>
      </c>
      <c r="D26" s="60">
        <v>11146825</v>
      </c>
      <c r="E26" s="60">
        <v>2686208</v>
      </c>
      <c r="F26" s="60">
        <f t="shared" si="0"/>
        <v>64891</v>
      </c>
      <c r="G26" s="60">
        <f t="shared" si="1"/>
        <v>13688</v>
      </c>
      <c r="H26" s="60">
        <f t="shared" si="2"/>
        <v>78579</v>
      </c>
      <c r="I26" s="61">
        <f t="shared" si="3"/>
        <v>2.4214873106355389E-3</v>
      </c>
      <c r="J26" s="61">
        <f t="shared" si="4"/>
        <v>8.9576168864951879E-3</v>
      </c>
      <c r="K26" s="61">
        <f t="shared" si="5"/>
        <v>2.7740868326352839E-3</v>
      </c>
      <c r="N26" s="65" t="s">
        <v>262</v>
      </c>
      <c r="O26" s="66"/>
      <c r="P26" s="66"/>
    </row>
    <row r="27" spans="1:22" ht="21" x14ac:dyDescent="0.2">
      <c r="A27" s="56">
        <v>60</v>
      </c>
      <c r="B27" s="60" t="s">
        <v>215</v>
      </c>
      <c r="C27" s="60" t="s">
        <v>199</v>
      </c>
      <c r="D27" s="60">
        <v>11146825</v>
      </c>
      <c r="E27" s="60">
        <v>2686208</v>
      </c>
      <c r="F27" s="60">
        <f t="shared" si="0"/>
        <v>58524</v>
      </c>
      <c r="G27" s="60">
        <f t="shared" si="1"/>
        <v>8042</v>
      </c>
      <c r="H27" s="60">
        <f t="shared" si="2"/>
        <v>66566</v>
      </c>
      <c r="I27" s="61">
        <f t="shared" si="3"/>
        <v>2.1838948909345562E-3</v>
      </c>
      <c r="J27" s="61">
        <f t="shared" si="4"/>
        <v>5.262796244973284E-3</v>
      </c>
      <c r="K27" s="61">
        <f t="shared" si="5"/>
        <v>2.3499899986154102E-3</v>
      </c>
      <c r="P27" s="67" t="s">
        <v>193</v>
      </c>
      <c r="Q27" s="67" t="s">
        <v>192</v>
      </c>
      <c r="R27" s="67" t="s">
        <v>217</v>
      </c>
      <c r="T27" s="66"/>
      <c r="U27" s="66"/>
      <c r="V27" s="66"/>
    </row>
    <row r="28" spans="1:22" x14ac:dyDescent="0.2">
      <c r="A28" s="56">
        <v>62</v>
      </c>
      <c r="B28" s="60" t="s">
        <v>215</v>
      </c>
      <c r="C28" s="60" t="s">
        <v>201</v>
      </c>
      <c r="D28" s="60">
        <v>13853021</v>
      </c>
      <c r="E28" s="60">
        <v>3424572</v>
      </c>
      <c r="F28" s="60">
        <f t="shared" si="0"/>
        <v>35394</v>
      </c>
      <c r="G28" s="60">
        <f t="shared" si="1"/>
        <v>4594</v>
      </c>
      <c r="H28" s="60">
        <f t="shared" si="2"/>
        <v>39988</v>
      </c>
      <c r="I28" s="61">
        <f t="shared" si="3"/>
        <v>1.3207705517349752E-3</v>
      </c>
      <c r="J28" s="61">
        <f t="shared" si="4"/>
        <v>3.0063772630449224E-3</v>
      </c>
      <c r="K28" s="61">
        <f t="shared" si="5"/>
        <v>1.4117026720042217E-3</v>
      </c>
      <c r="N28" s="61" t="str">
        <f>+"N° "&amp;A74</f>
        <v>N° 3</v>
      </c>
      <c r="O28" s="61" t="str">
        <f>+C74</f>
        <v>Cáncer Cérvicouterino</v>
      </c>
      <c r="P28" s="61">
        <f>I74</f>
        <v>0.79948317777664435</v>
      </c>
      <c r="Q28" s="61">
        <f t="shared" ref="Q28:R31" si="14">J74</f>
        <v>5.9268109208372055E-2</v>
      </c>
      <c r="R28" s="61">
        <f t="shared" si="14"/>
        <v>0.76556338927787138</v>
      </c>
      <c r="T28" s="463"/>
      <c r="U28" s="463"/>
      <c r="V28" s="463"/>
    </row>
    <row r="29" spans="1:22" ht="21" x14ac:dyDescent="0.2">
      <c r="A29" s="56">
        <v>32</v>
      </c>
      <c r="B29" s="60" t="s">
        <v>215</v>
      </c>
      <c r="C29" s="60" t="s">
        <v>32</v>
      </c>
      <c r="D29" s="60">
        <v>13853021</v>
      </c>
      <c r="E29" s="60">
        <v>3424572</v>
      </c>
      <c r="F29" s="60">
        <f t="shared" si="0"/>
        <v>30401</v>
      </c>
      <c r="G29" s="60">
        <f t="shared" si="1"/>
        <v>2537</v>
      </c>
      <c r="H29" s="60">
        <f t="shared" si="2"/>
        <v>32938</v>
      </c>
      <c r="I29" s="61">
        <f t="shared" si="3"/>
        <v>1.1344506284481828E-3</v>
      </c>
      <c r="J29" s="61">
        <f t="shared" si="4"/>
        <v>1.6602479574107461E-3</v>
      </c>
      <c r="K29" s="61">
        <f t="shared" si="5"/>
        <v>1.1628154098848418E-3</v>
      </c>
      <c r="N29" s="61" t="str">
        <f t="shared" ref="N29:N31" si="15">+"N° "&amp;A75</f>
        <v>N° 34</v>
      </c>
      <c r="O29" s="61" t="str">
        <f t="shared" ref="O29:O31" si="16">+C75</f>
        <v>Depresión en personas de 15 años y más</v>
      </c>
      <c r="P29" s="61">
        <f t="shared" ref="P29:P31" si="17">I75</f>
        <v>0.17411865376877872</v>
      </c>
      <c r="Q29" s="61">
        <f t="shared" si="14"/>
        <v>0.85727392067495611</v>
      </c>
      <c r="R29" s="61">
        <f t="shared" si="14"/>
        <v>0.20542372056524463</v>
      </c>
      <c r="T29" s="463"/>
      <c r="U29" s="463"/>
      <c r="V29" s="463"/>
    </row>
    <row r="30" spans="1:22" x14ac:dyDescent="0.2">
      <c r="A30" s="56">
        <v>22</v>
      </c>
      <c r="B30" s="60" t="s">
        <v>215</v>
      </c>
      <c r="C30" s="60" t="s">
        <v>22</v>
      </c>
      <c r="D30" s="60">
        <v>2533036</v>
      </c>
      <c r="E30" s="60">
        <v>689356</v>
      </c>
      <c r="F30" s="60">
        <f t="shared" si="0"/>
        <v>23805</v>
      </c>
      <c r="G30" s="60">
        <f t="shared" si="1"/>
        <v>3623</v>
      </c>
      <c r="H30" s="60">
        <f t="shared" si="2"/>
        <v>27428</v>
      </c>
      <c r="I30" s="61">
        <f t="shared" si="3"/>
        <v>8.8831279267816805E-4</v>
      </c>
      <c r="J30" s="61">
        <f t="shared" si="4"/>
        <v>2.370941407055236E-3</v>
      </c>
      <c r="K30" s="61">
        <f t="shared" si="5"/>
        <v>9.6829501069650378E-4</v>
      </c>
      <c r="N30" s="61" t="str">
        <f t="shared" si="15"/>
        <v>N° 25</v>
      </c>
      <c r="O30" s="61" t="str">
        <f t="shared" si="16"/>
        <v>Trastorno de Conducción que requiere Marcapaso</v>
      </c>
      <c r="P30" s="61">
        <f t="shared" si="17"/>
        <v>1.0950595875622651E-2</v>
      </c>
      <c r="Q30" s="61">
        <f t="shared" si="14"/>
        <v>2.3635264097231441E-2</v>
      </c>
      <c r="R30" s="61">
        <f t="shared" si="14"/>
        <v>1.1531861080188523E-2</v>
      </c>
      <c r="T30" s="463"/>
      <c r="U30" s="463"/>
      <c r="V30" s="463"/>
    </row>
    <row r="31" spans="1:22" ht="21" x14ac:dyDescent="0.2">
      <c r="A31" s="56">
        <v>53</v>
      </c>
      <c r="B31" s="60" t="s">
        <v>215</v>
      </c>
      <c r="C31" s="60" t="s">
        <v>50</v>
      </c>
      <c r="D31" s="60">
        <v>3701373</v>
      </c>
      <c r="E31" s="60">
        <v>987497</v>
      </c>
      <c r="F31" s="60">
        <f t="shared" si="0"/>
        <v>23237</v>
      </c>
      <c r="G31" s="60">
        <f t="shared" si="1"/>
        <v>1352</v>
      </c>
      <c r="H31" s="60">
        <f t="shared" si="2"/>
        <v>24589</v>
      </c>
      <c r="I31" s="61">
        <f t="shared" si="3"/>
        <v>8.6711717552877938E-4</v>
      </c>
      <c r="J31" s="61">
        <f t="shared" si="4"/>
        <v>8.8476753583733886E-4</v>
      </c>
      <c r="K31" s="61">
        <f t="shared" si="5"/>
        <v>8.680693458515507E-4</v>
      </c>
      <c r="N31" s="61" t="str">
        <f t="shared" si="15"/>
        <v>N° 15</v>
      </c>
      <c r="O31" s="61" t="str">
        <f t="shared" si="16"/>
        <v>Esquizofrenia</v>
      </c>
      <c r="P31" s="61">
        <f t="shared" si="17"/>
        <v>5.4943529238423916E-3</v>
      </c>
      <c r="Q31" s="61">
        <f t="shared" si="14"/>
        <v>1.1295485050960957E-2</v>
      </c>
      <c r="R31" s="61">
        <f t="shared" si="14"/>
        <v>5.7601853597936065E-3</v>
      </c>
      <c r="T31" s="463"/>
      <c r="U31" s="463"/>
      <c r="V31" s="463"/>
    </row>
    <row r="32" spans="1:22" x14ac:dyDescent="0.2">
      <c r="A32" s="56">
        <v>33</v>
      </c>
      <c r="B32" s="60" t="s">
        <v>215</v>
      </c>
      <c r="C32" s="60" t="s">
        <v>33</v>
      </c>
      <c r="D32" s="60">
        <v>6537303</v>
      </c>
      <c r="E32" s="60">
        <v>1897252</v>
      </c>
      <c r="F32" s="60">
        <f t="shared" si="0"/>
        <v>7878</v>
      </c>
      <c r="G32" s="60">
        <f t="shared" si="1"/>
        <v>487</v>
      </c>
      <c r="H32" s="60">
        <f t="shared" si="2"/>
        <v>8365</v>
      </c>
      <c r="I32" s="61">
        <f t="shared" si="3"/>
        <v>2.9397723926564203E-4</v>
      </c>
      <c r="J32" s="61">
        <f t="shared" si="4"/>
        <v>3.18699548781645E-4</v>
      </c>
      <c r="K32" s="61">
        <f t="shared" si="5"/>
        <v>2.9531091455725004E-4</v>
      </c>
      <c r="N32" s="68" t="s">
        <v>264</v>
      </c>
      <c r="O32" s="68" t="s">
        <v>263</v>
      </c>
      <c r="P32" s="61">
        <f>+SUM(I$78:I$81)</f>
        <v>9.9532196551118373E-3</v>
      </c>
      <c r="Q32" s="61">
        <f t="shared" ref="Q32:R32" si="18">+SUM(J$78:J$81)</f>
        <v>4.8527220968479431E-2</v>
      </c>
      <c r="R32" s="61">
        <f t="shared" si="18"/>
        <v>1.1720843716901847E-2</v>
      </c>
      <c r="T32" s="66"/>
      <c r="U32" s="66"/>
      <c r="V32" s="66"/>
    </row>
    <row r="33" spans="1:18" x14ac:dyDescent="0.2">
      <c r="A33" s="56">
        <v>71</v>
      </c>
      <c r="B33" s="60" t="s">
        <v>215</v>
      </c>
      <c r="C33" s="60" t="s">
        <v>352</v>
      </c>
      <c r="D33" s="60">
        <v>5976173</v>
      </c>
      <c r="E33" s="60">
        <v>1161960</v>
      </c>
      <c r="F33" s="60">
        <f t="shared" si="0"/>
        <v>6954</v>
      </c>
      <c r="G33" s="60">
        <f t="shared" si="1"/>
        <v>825</v>
      </c>
      <c r="H33" s="60">
        <f t="shared" si="2"/>
        <v>7779</v>
      </c>
      <c r="I33" s="61">
        <f t="shared" si="3"/>
        <v>2.5949704517050961E-4</v>
      </c>
      <c r="J33" s="61">
        <f t="shared" si="4"/>
        <v>5.3989143274097969E-4</v>
      </c>
      <c r="K33" s="61">
        <f t="shared" si="5"/>
        <v>2.7462326411725621E-4</v>
      </c>
      <c r="O33" s="61" t="s">
        <v>98</v>
      </c>
      <c r="P33" s="61">
        <f>+SUM(P28:P32)</f>
        <v>1</v>
      </c>
      <c r="Q33" s="61">
        <f>+SUM(Q28:Q32)</f>
        <v>1.0000000000000002</v>
      </c>
      <c r="R33" s="61">
        <f>+SUM(R28:R32)</f>
        <v>1</v>
      </c>
    </row>
    <row r="34" spans="1:18" x14ac:dyDescent="0.2">
      <c r="A34" s="56">
        <v>72</v>
      </c>
      <c r="B34" s="60" t="s">
        <v>215</v>
      </c>
      <c r="C34" s="60" t="s">
        <v>353</v>
      </c>
      <c r="D34" s="60">
        <v>11146825</v>
      </c>
      <c r="E34" s="60">
        <v>2686208</v>
      </c>
      <c r="F34" s="60">
        <f t="shared" ref="F34:F65" si="19">IF(ISNA(VLOOKUP(A34,CASOS,2,0)),0,VLOOKUP(A34,CASOS,2,0))</f>
        <v>5532</v>
      </c>
      <c r="G34" s="60">
        <f t="shared" ref="G34:G65" si="20">IF(ISNA(VLOOKUP(A34,CASOS,3,0)),0,VLOOKUP(A34,CASOS,3,0))</f>
        <v>1083</v>
      </c>
      <c r="H34" s="60">
        <f t="shared" ref="H34:H65" si="21">+G34+F34</f>
        <v>6615</v>
      </c>
      <c r="I34" s="61">
        <f t="shared" ref="I34:I65" si="22">+F34/VLOOKUP($B34,$M$2:$P$4,2,0)</f>
        <v>2.0643336984228633E-4</v>
      </c>
      <c r="J34" s="61">
        <f t="shared" ref="J34:J65" si="23">+G34/VLOOKUP($B34,$M$2:$P$4,3,0)</f>
        <v>7.0873020807088612E-4</v>
      </c>
      <c r="K34" s="61">
        <f t="shared" ref="K34:K65" si="24">+H34/VLOOKUP($B34,$M$2:$P$4,4,0)</f>
        <v>2.3353038849924793E-4</v>
      </c>
    </row>
    <row r="35" spans="1:18" x14ac:dyDescent="0.2">
      <c r="A35" s="56">
        <v>69</v>
      </c>
      <c r="B35" s="60" t="s">
        <v>215</v>
      </c>
      <c r="C35" s="60" t="s">
        <v>208</v>
      </c>
      <c r="D35" s="60">
        <v>13853021</v>
      </c>
      <c r="E35" s="60">
        <v>3424572</v>
      </c>
      <c r="F35" s="60">
        <f t="shared" si="19"/>
        <v>3495</v>
      </c>
      <c r="G35" s="60">
        <f t="shared" si="20"/>
        <v>746</v>
      </c>
      <c r="H35" s="60">
        <f t="shared" si="21"/>
        <v>4241</v>
      </c>
      <c r="I35" s="61">
        <f t="shared" si="22"/>
        <v>1.3042021467801713E-4</v>
      </c>
      <c r="J35" s="61">
        <f t="shared" si="23"/>
        <v>4.8819273796941922E-4</v>
      </c>
      <c r="K35" s="61">
        <f t="shared" si="24"/>
        <v>1.4972069200684966E-4</v>
      </c>
    </row>
    <row r="36" spans="1:18" x14ac:dyDescent="0.2">
      <c r="A36" s="56">
        <v>68</v>
      </c>
      <c r="B36" s="60" t="s">
        <v>215</v>
      </c>
      <c r="C36" s="60" t="s">
        <v>207</v>
      </c>
      <c r="D36" s="60">
        <v>13853021</v>
      </c>
      <c r="E36" s="60">
        <v>3424572</v>
      </c>
      <c r="F36" s="60">
        <f t="shared" si="19"/>
        <v>3183</v>
      </c>
      <c r="G36" s="60">
        <f t="shared" si="20"/>
        <v>994</v>
      </c>
      <c r="H36" s="60">
        <f t="shared" si="21"/>
        <v>4177</v>
      </c>
      <c r="I36" s="61">
        <f t="shared" si="22"/>
        <v>1.1877755173680357E-4</v>
      </c>
      <c r="J36" s="61">
        <f t="shared" si="23"/>
        <v>6.5048737472064714E-4</v>
      </c>
      <c r="K36" s="61">
        <f t="shared" si="24"/>
        <v>1.4746128991101416E-4</v>
      </c>
    </row>
    <row r="37" spans="1:18" ht="25.5" x14ac:dyDescent="0.2">
      <c r="A37" s="56">
        <v>85</v>
      </c>
      <c r="B37" s="460" t="s">
        <v>215</v>
      </c>
      <c r="C37" s="60" t="s">
        <v>488</v>
      </c>
      <c r="D37" s="60">
        <v>8264812</v>
      </c>
      <c r="E37" s="60">
        <v>1984518</v>
      </c>
      <c r="F37" s="60">
        <f t="shared" si="19"/>
        <v>3424</v>
      </c>
      <c r="G37" s="60">
        <f t="shared" si="20"/>
        <v>426</v>
      </c>
      <c r="H37" s="60">
        <f t="shared" si="21"/>
        <v>3850</v>
      </c>
      <c r="I37" s="61">
        <f t="shared" si="22"/>
        <v>1.2777076253434353E-4</v>
      </c>
      <c r="J37" s="61">
        <f t="shared" si="23"/>
        <v>2.7878030345170589E-4</v>
      </c>
      <c r="K37" s="61">
        <f t="shared" si="24"/>
        <v>1.3591715732760463E-4</v>
      </c>
    </row>
    <row r="38" spans="1:18" x14ac:dyDescent="0.2">
      <c r="A38" s="56">
        <v>67</v>
      </c>
      <c r="B38" s="60" t="s">
        <v>215</v>
      </c>
      <c r="C38" s="60" t="s">
        <v>206</v>
      </c>
      <c r="D38" s="60">
        <v>13853021</v>
      </c>
      <c r="E38" s="60">
        <v>3424572</v>
      </c>
      <c r="F38" s="60">
        <f t="shared" si="19"/>
        <v>2042</v>
      </c>
      <c r="G38" s="60">
        <f t="shared" si="20"/>
        <v>1622</v>
      </c>
      <c r="H38" s="60">
        <f t="shared" si="21"/>
        <v>3664</v>
      </c>
      <c r="I38" s="61">
        <f t="shared" si="22"/>
        <v>7.6199736301147623E-5</v>
      </c>
      <c r="J38" s="61">
        <f t="shared" si="23"/>
        <v>1.0614592774616596E-3</v>
      </c>
      <c r="K38" s="61">
        <f t="shared" si="24"/>
        <v>1.2935076998658269E-4</v>
      </c>
    </row>
    <row r="39" spans="1:18" x14ac:dyDescent="0.2">
      <c r="A39" s="56">
        <v>63</v>
      </c>
      <c r="B39" s="60" t="s">
        <v>215</v>
      </c>
      <c r="C39" s="60" t="s">
        <v>202</v>
      </c>
      <c r="D39" s="60">
        <v>3091591</v>
      </c>
      <c r="E39" s="60">
        <v>834289</v>
      </c>
      <c r="F39" s="60">
        <f t="shared" si="19"/>
        <v>2303</v>
      </c>
      <c r="G39" s="60">
        <f t="shared" si="20"/>
        <v>767</v>
      </c>
      <c r="H39" s="60">
        <f t="shared" si="21"/>
        <v>3070</v>
      </c>
      <c r="I39" s="61">
        <f t="shared" si="22"/>
        <v>8.5939271646201266E-5</v>
      </c>
      <c r="J39" s="61">
        <f t="shared" si="23"/>
        <v>5.0193542898464415E-4</v>
      </c>
      <c r="K39" s="61">
        <f t="shared" si="24"/>
        <v>1.0838069428460939E-4</v>
      </c>
      <c r="P39" s="69"/>
    </row>
    <row r="40" spans="1:18" x14ac:dyDescent="0.2">
      <c r="A40" s="56">
        <v>73</v>
      </c>
      <c r="B40" s="60" t="s">
        <v>215</v>
      </c>
      <c r="C40" s="60" t="s">
        <v>354</v>
      </c>
      <c r="D40" s="60">
        <v>11146825</v>
      </c>
      <c r="E40" s="60">
        <v>2686208</v>
      </c>
      <c r="F40" s="60">
        <f t="shared" si="19"/>
        <v>508</v>
      </c>
      <c r="G40" s="60">
        <f t="shared" si="20"/>
        <v>74</v>
      </c>
      <c r="H40" s="60">
        <f t="shared" si="21"/>
        <v>582</v>
      </c>
      <c r="I40" s="61">
        <f t="shared" si="22"/>
        <v>1.8956643506847695E-5</v>
      </c>
      <c r="J40" s="61">
        <f t="shared" si="23"/>
        <v>4.8426625482221213E-5</v>
      </c>
      <c r="K40" s="61">
        <f t="shared" si="24"/>
        <v>2.0546437809004127E-5</v>
      </c>
    </row>
    <row r="41" spans="1:18" x14ac:dyDescent="0.2">
      <c r="A41" s="56">
        <v>5</v>
      </c>
      <c r="B41" s="60" t="s">
        <v>213</v>
      </c>
      <c r="C41" s="60" t="s">
        <v>5</v>
      </c>
      <c r="D41" s="60">
        <v>13853021</v>
      </c>
      <c r="E41" s="60">
        <v>3424572</v>
      </c>
      <c r="F41" s="60">
        <f t="shared" si="19"/>
        <v>1218726</v>
      </c>
      <c r="G41" s="60">
        <f t="shared" si="20"/>
        <v>16089</v>
      </c>
      <c r="H41" s="60">
        <f t="shared" si="21"/>
        <v>1234815</v>
      </c>
      <c r="I41" s="61">
        <f t="shared" si="22"/>
        <v>0.28541244930975079</v>
      </c>
      <c r="J41" s="61">
        <f t="shared" si="23"/>
        <v>7.5991517138120454E-2</v>
      </c>
      <c r="K41" s="61">
        <f t="shared" si="24"/>
        <v>0.27551930898776</v>
      </c>
    </row>
    <row r="42" spans="1:18" x14ac:dyDescent="0.2">
      <c r="A42" s="56">
        <v>54</v>
      </c>
      <c r="B42" s="60" t="s">
        <v>213</v>
      </c>
      <c r="C42" s="60" t="s">
        <v>51</v>
      </c>
      <c r="D42" s="60">
        <v>173160</v>
      </c>
      <c r="E42" s="60">
        <v>49008</v>
      </c>
      <c r="F42" s="60">
        <f t="shared" si="19"/>
        <v>759465</v>
      </c>
      <c r="G42" s="60">
        <f t="shared" si="20"/>
        <v>1829</v>
      </c>
      <c r="H42" s="60">
        <f t="shared" si="21"/>
        <v>761294</v>
      </c>
      <c r="I42" s="61">
        <f t="shared" si="22"/>
        <v>0.17785848977951557</v>
      </c>
      <c r="J42" s="61">
        <f t="shared" si="23"/>
        <v>8.6387273817901868E-3</v>
      </c>
      <c r="K42" s="61">
        <f t="shared" si="24"/>
        <v>0.16986447104750732</v>
      </c>
    </row>
    <row r="43" spans="1:18" ht="21" x14ac:dyDescent="0.2">
      <c r="A43" s="56">
        <v>37</v>
      </c>
      <c r="B43" s="60" t="s">
        <v>213</v>
      </c>
      <c r="C43" s="60" t="s">
        <v>37</v>
      </c>
      <c r="D43" s="60">
        <v>11146825</v>
      </c>
      <c r="E43" s="60">
        <v>2686208</v>
      </c>
      <c r="F43" s="60">
        <f t="shared" si="19"/>
        <v>320745</v>
      </c>
      <c r="G43" s="60">
        <f t="shared" si="20"/>
        <v>13377</v>
      </c>
      <c r="H43" s="60">
        <f t="shared" si="21"/>
        <v>334122</v>
      </c>
      <c r="I43" s="61">
        <f t="shared" si="22"/>
        <v>7.511501030900794E-2</v>
      </c>
      <c r="J43" s="61">
        <f t="shared" si="23"/>
        <v>6.3182206772119914E-2</v>
      </c>
      <c r="K43" s="61">
        <f t="shared" si="24"/>
        <v>7.4551299229122042E-2</v>
      </c>
    </row>
    <row r="44" spans="1:18" ht="21" x14ac:dyDescent="0.2">
      <c r="A44" s="56">
        <v>26</v>
      </c>
      <c r="B44" s="60" t="s">
        <v>213</v>
      </c>
      <c r="C44" s="60" t="s">
        <v>170</v>
      </c>
      <c r="D44" s="60">
        <v>2746461</v>
      </c>
      <c r="E44" s="60">
        <v>809532</v>
      </c>
      <c r="F44" s="60">
        <f t="shared" si="19"/>
        <v>288185</v>
      </c>
      <c r="G44" s="60">
        <f t="shared" si="20"/>
        <v>25466</v>
      </c>
      <c r="H44" s="60">
        <f t="shared" si="21"/>
        <v>313651</v>
      </c>
      <c r="I44" s="61">
        <f t="shared" si="22"/>
        <v>6.7489810428538105E-2</v>
      </c>
      <c r="J44" s="61">
        <f t="shared" si="23"/>
        <v>0.12028093575979709</v>
      </c>
      <c r="K44" s="61">
        <f t="shared" si="24"/>
        <v>6.9983687259484131E-2</v>
      </c>
    </row>
    <row r="45" spans="1:18" x14ac:dyDescent="0.2">
      <c r="A45" s="56">
        <v>24</v>
      </c>
      <c r="B45" s="60" t="s">
        <v>213</v>
      </c>
      <c r="C45" s="60" t="s">
        <v>24</v>
      </c>
      <c r="D45" s="60">
        <v>173160</v>
      </c>
      <c r="E45" s="60">
        <v>49008</v>
      </c>
      <c r="F45" s="60">
        <f t="shared" si="19"/>
        <v>251216</v>
      </c>
      <c r="G45" s="60">
        <f t="shared" si="20"/>
        <v>8725</v>
      </c>
      <c r="H45" s="60">
        <f t="shared" si="21"/>
        <v>259941</v>
      </c>
      <c r="I45" s="61">
        <f t="shared" si="22"/>
        <v>5.8832070429118893E-2</v>
      </c>
      <c r="J45" s="61">
        <f t="shared" si="23"/>
        <v>4.1209894153154389E-2</v>
      </c>
      <c r="K45" s="61">
        <f t="shared" si="24"/>
        <v>5.7999590786949717E-2</v>
      </c>
    </row>
    <row r="46" spans="1:18" x14ac:dyDescent="0.2">
      <c r="A46" s="56">
        <v>50</v>
      </c>
      <c r="B46" s="60" t="s">
        <v>213</v>
      </c>
      <c r="C46" s="60" t="s">
        <v>48</v>
      </c>
      <c r="D46" s="60">
        <v>13853021</v>
      </c>
      <c r="E46" s="60">
        <v>3424572</v>
      </c>
      <c r="F46" s="60">
        <f t="shared" si="19"/>
        <v>208228</v>
      </c>
      <c r="G46" s="60">
        <f t="shared" si="20"/>
        <v>1283</v>
      </c>
      <c r="H46" s="60">
        <f t="shared" si="21"/>
        <v>209511</v>
      </c>
      <c r="I46" s="61">
        <f t="shared" si="22"/>
        <v>4.8764745722066148E-2</v>
      </c>
      <c r="J46" s="61">
        <f t="shared" si="23"/>
        <v>6.0598617992546795E-3</v>
      </c>
      <c r="K46" s="61">
        <f t="shared" si="24"/>
        <v>4.6747347534112055E-2</v>
      </c>
    </row>
    <row r="47" spans="1:18" x14ac:dyDescent="0.2">
      <c r="A47" s="56">
        <v>8</v>
      </c>
      <c r="B47" s="60" t="s">
        <v>213</v>
      </c>
      <c r="C47" s="60" t="s">
        <v>8</v>
      </c>
      <c r="D47" s="60">
        <v>11146825</v>
      </c>
      <c r="E47" s="60">
        <v>2686208</v>
      </c>
      <c r="F47" s="60">
        <f t="shared" si="19"/>
        <v>168777</v>
      </c>
      <c r="G47" s="60">
        <f t="shared" si="20"/>
        <v>35238</v>
      </c>
      <c r="H47" s="60">
        <f t="shared" si="21"/>
        <v>204015</v>
      </c>
      <c r="I47" s="61">
        <f t="shared" si="22"/>
        <v>3.9525748164190973E-2</v>
      </c>
      <c r="J47" s="61">
        <f t="shared" si="23"/>
        <v>0.16643601721133</v>
      </c>
      <c r="K47" s="61">
        <f t="shared" si="24"/>
        <v>4.5521047139156758E-2</v>
      </c>
    </row>
    <row r="48" spans="1:18" x14ac:dyDescent="0.2">
      <c r="A48" s="56">
        <v>27</v>
      </c>
      <c r="B48" s="60" t="s">
        <v>213</v>
      </c>
      <c r="C48" s="60" t="s">
        <v>27</v>
      </c>
      <c r="D48" s="60">
        <v>13853021</v>
      </c>
      <c r="E48" s="60">
        <v>3424572</v>
      </c>
      <c r="F48" s="60">
        <f t="shared" si="19"/>
        <v>190115</v>
      </c>
      <c r="G48" s="60">
        <f t="shared" si="20"/>
        <v>2049</v>
      </c>
      <c r="H48" s="60">
        <f t="shared" si="21"/>
        <v>192164</v>
      </c>
      <c r="I48" s="61">
        <f t="shared" si="22"/>
        <v>4.4522877004776522E-2</v>
      </c>
      <c r="J48" s="61">
        <f t="shared" si="23"/>
        <v>9.6778307300645662E-3</v>
      </c>
      <c r="K48" s="61">
        <f t="shared" si="24"/>
        <v>4.2876781131038988E-2</v>
      </c>
    </row>
    <row r="49" spans="1:11" ht="21" x14ac:dyDescent="0.2">
      <c r="A49" s="56">
        <v>49</v>
      </c>
      <c r="B49" s="60" t="s">
        <v>213</v>
      </c>
      <c r="C49" s="60" t="s">
        <v>47</v>
      </c>
      <c r="D49" s="60">
        <v>13853021</v>
      </c>
      <c r="E49" s="60">
        <v>3424572</v>
      </c>
      <c r="F49" s="60">
        <f t="shared" si="19"/>
        <v>177734</v>
      </c>
      <c r="G49" s="60">
        <f t="shared" si="20"/>
        <v>2677</v>
      </c>
      <c r="H49" s="60">
        <f t="shared" si="21"/>
        <v>180411</v>
      </c>
      <c r="I49" s="61">
        <f t="shared" si="22"/>
        <v>4.1623380698876736E-2</v>
      </c>
      <c r="J49" s="61">
        <f t="shared" si="23"/>
        <v>1.264399846968416E-2</v>
      </c>
      <c r="K49" s="61">
        <f t="shared" si="24"/>
        <v>4.0254381469119478E-2</v>
      </c>
    </row>
    <row r="50" spans="1:11" ht="21" x14ac:dyDescent="0.2">
      <c r="A50" s="56">
        <v>35</v>
      </c>
      <c r="B50" s="60" t="s">
        <v>213</v>
      </c>
      <c r="C50" s="60" t="s">
        <v>35</v>
      </c>
      <c r="D50" s="60">
        <v>6537303</v>
      </c>
      <c r="E50" s="60">
        <v>1897252</v>
      </c>
      <c r="F50" s="60">
        <f t="shared" si="19"/>
        <v>118078</v>
      </c>
      <c r="G50" s="60">
        <f t="shared" si="20"/>
        <v>15359</v>
      </c>
      <c r="H50" s="60">
        <f t="shared" si="21"/>
        <v>133437</v>
      </c>
      <c r="I50" s="61">
        <f t="shared" si="22"/>
        <v>2.7652590647608038E-2</v>
      </c>
      <c r="J50" s="61">
        <f t="shared" si="23"/>
        <v>7.2543583300664558E-2</v>
      </c>
      <c r="K50" s="61">
        <f t="shared" si="24"/>
        <v>2.9773261608742791E-2</v>
      </c>
    </row>
    <row r="51" spans="1:11" x14ac:dyDescent="0.2">
      <c r="A51" s="56">
        <v>2</v>
      </c>
      <c r="B51" s="60" t="s">
        <v>213</v>
      </c>
      <c r="C51" s="60" t="s">
        <v>2</v>
      </c>
      <c r="D51" s="60">
        <v>173160</v>
      </c>
      <c r="E51" s="60">
        <v>49008</v>
      </c>
      <c r="F51" s="60">
        <f t="shared" si="19"/>
        <v>93976</v>
      </c>
      <c r="G51" s="60">
        <f t="shared" si="20"/>
        <v>5200</v>
      </c>
      <c r="H51" s="60">
        <f t="shared" si="21"/>
        <v>99176</v>
      </c>
      <c r="I51" s="61">
        <f t="shared" si="22"/>
        <v>2.200816289825042E-2</v>
      </c>
      <c r="J51" s="61">
        <f t="shared" si="23"/>
        <v>2.4560624595576255E-2</v>
      </c>
      <c r="K51" s="61">
        <f t="shared" si="24"/>
        <v>2.2128742352635889E-2</v>
      </c>
    </row>
    <row r="52" spans="1:11" x14ac:dyDescent="0.2">
      <c r="A52" s="56">
        <v>1</v>
      </c>
      <c r="B52" s="60" t="s">
        <v>213</v>
      </c>
      <c r="C52" s="60" t="s">
        <v>1</v>
      </c>
      <c r="D52" s="60">
        <v>13853021</v>
      </c>
      <c r="E52" s="60">
        <v>3424572</v>
      </c>
      <c r="F52" s="60">
        <f t="shared" si="19"/>
        <v>60337</v>
      </c>
      <c r="G52" s="60">
        <f t="shared" si="20"/>
        <v>4881</v>
      </c>
      <c r="H52" s="70">
        <f t="shared" si="21"/>
        <v>65218</v>
      </c>
      <c r="I52" s="61">
        <f t="shared" si="22"/>
        <v>1.4130272886606534E-2</v>
      </c>
      <c r="J52" s="61">
        <f t="shared" si="23"/>
        <v>2.3053924740578404E-2</v>
      </c>
      <c r="K52" s="61">
        <f t="shared" si="24"/>
        <v>1.455183026895829E-2</v>
      </c>
    </row>
    <row r="53" spans="1:11" x14ac:dyDescent="0.2">
      <c r="A53" s="56">
        <v>28</v>
      </c>
      <c r="B53" s="60" t="s">
        <v>213</v>
      </c>
      <c r="C53" s="60" t="s">
        <v>28</v>
      </c>
      <c r="D53" s="60">
        <v>5170652</v>
      </c>
      <c r="E53" s="60">
        <v>1524248</v>
      </c>
      <c r="F53" s="60">
        <f t="shared" si="19"/>
        <v>55273</v>
      </c>
      <c r="G53" s="60">
        <f t="shared" si="20"/>
        <v>7699</v>
      </c>
      <c r="H53" s="60">
        <f t="shared" si="21"/>
        <v>62972</v>
      </c>
      <c r="I53" s="61">
        <f t="shared" si="22"/>
        <v>1.2944338851142797E-2</v>
      </c>
      <c r="J53" s="61">
        <f t="shared" si="23"/>
        <v>3.6363893992565691E-2</v>
      </c>
      <c r="K53" s="61">
        <f t="shared" si="24"/>
        <v>1.4050689314251302E-2</v>
      </c>
    </row>
    <row r="54" spans="1:11" x14ac:dyDescent="0.2">
      <c r="A54" s="56">
        <v>44</v>
      </c>
      <c r="B54" s="60" t="s">
        <v>213</v>
      </c>
      <c r="C54" s="60" t="s">
        <v>172</v>
      </c>
      <c r="D54" s="60">
        <v>13853021</v>
      </c>
      <c r="E54" s="60">
        <v>3424572</v>
      </c>
      <c r="F54" s="60">
        <f t="shared" si="19"/>
        <v>34623</v>
      </c>
      <c r="G54" s="60">
        <f t="shared" si="20"/>
        <v>16447</v>
      </c>
      <c r="H54" s="60">
        <f t="shared" si="21"/>
        <v>51070</v>
      </c>
      <c r="I54" s="61">
        <f t="shared" si="22"/>
        <v>8.1083321701937126E-3</v>
      </c>
      <c r="J54" s="61">
        <f t="shared" si="23"/>
        <v>7.7682421677585128E-2</v>
      </c>
      <c r="K54" s="61">
        <f t="shared" si="24"/>
        <v>1.1395043881071175E-2</v>
      </c>
    </row>
    <row r="55" spans="1:11" x14ac:dyDescent="0.2">
      <c r="A55" s="56">
        <v>70</v>
      </c>
      <c r="B55" s="60" t="s">
        <v>213</v>
      </c>
      <c r="C55" s="60" t="s">
        <v>351</v>
      </c>
      <c r="D55" s="60">
        <v>11146825</v>
      </c>
      <c r="E55" s="60">
        <v>2686208</v>
      </c>
      <c r="F55" s="60">
        <f t="shared" si="19"/>
        <v>45566</v>
      </c>
      <c r="G55" s="60">
        <f t="shared" si="20"/>
        <v>3420</v>
      </c>
      <c r="H55" s="60">
        <f t="shared" si="21"/>
        <v>48986</v>
      </c>
      <c r="I55" s="61">
        <f t="shared" si="22"/>
        <v>1.0671064427318449E-2</v>
      </c>
      <c r="J55" s="61">
        <f t="shared" si="23"/>
        <v>1.6153333868628997E-2</v>
      </c>
      <c r="K55" s="61">
        <f t="shared" si="24"/>
        <v>1.0930049335385794E-2</v>
      </c>
    </row>
    <row r="56" spans="1:11" x14ac:dyDescent="0.2">
      <c r="A56" s="56">
        <v>75</v>
      </c>
      <c r="B56" s="60" t="s">
        <v>213</v>
      </c>
      <c r="C56" s="60" t="s">
        <v>356</v>
      </c>
      <c r="D56" s="60">
        <v>11146825</v>
      </c>
      <c r="E56" s="60">
        <v>2686208</v>
      </c>
      <c r="F56" s="60">
        <f t="shared" si="19"/>
        <v>22095</v>
      </c>
      <c r="G56" s="60">
        <f t="shared" si="20"/>
        <v>21971</v>
      </c>
      <c r="H56" s="60">
        <f t="shared" si="21"/>
        <v>44066</v>
      </c>
      <c r="I56" s="61">
        <f t="shared" si="22"/>
        <v>5.174410054022761E-3</v>
      </c>
      <c r="J56" s="61">
        <f t="shared" si="23"/>
        <v>0.10377336211334728</v>
      </c>
      <c r="K56" s="61">
        <f t="shared" si="24"/>
        <v>9.8322695058406569E-3</v>
      </c>
    </row>
    <row r="57" spans="1:11" x14ac:dyDescent="0.2">
      <c r="A57" s="56">
        <v>12</v>
      </c>
      <c r="B57" s="60" t="s">
        <v>213</v>
      </c>
      <c r="C57" s="60" t="s">
        <v>12</v>
      </c>
      <c r="D57" s="60">
        <v>1639063</v>
      </c>
      <c r="E57" s="60">
        <v>172339</v>
      </c>
      <c r="F57" s="60">
        <f t="shared" si="19"/>
        <v>38057</v>
      </c>
      <c r="G57" s="60">
        <f t="shared" si="20"/>
        <v>2861</v>
      </c>
      <c r="H57" s="60">
        <f t="shared" si="21"/>
        <v>40918</v>
      </c>
      <c r="I57" s="61">
        <f t="shared" si="22"/>
        <v>8.9125378332629204E-3</v>
      </c>
      <c r="J57" s="61">
        <f t="shared" si="23"/>
        <v>1.3513066724604551E-2</v>
      </c>
      <c r="K57" s="61">
        <f t="shared" si="24"/>
        <v>9.1298689157170605E-3</v>
      </c>
    </row>
    <row r="58" spans="1:11" ht="21" x14ac:dyDescent="0.2">
      <c r="A58" s="56">
        <v>40</v>
      </c>
      <c r="B58" s="60" t="s">
        <v>213</v>
      </c>
      <c r="C58" s="60" t="s">
        <v>40</v>
      </c>
      <c r="D58" s="60">
        <v>173160</v>
      </c>
      <c r="E58" s="60">
        <v>49008</v>
      </c>
      <c r="F58" s="60">
        <f t="shared" si="19"/>
        <v>32323</v>
      </c>
      <c r="G58" s="60">
        <f t="shared" si="20"/>
        <v>3900</v>
      </c>
      <c r="H58" s="60">
        <f t="shared" si="21"/>
        <v>36223</v>
      </c>
      <c r="I58" s="61">
        <f t="shared" si="22"/>
        <v>7.5696970435020459E-3</v>
      </c>
      <c r="J58" s="61">
        <f t="shared" si="23"/>
        <v>1.842046844668219E-2</v>
      </c>
      <c r="K58" s="61">
        <f t="shared" si="24"/>
        <v>8.0822924320352683E-3</v>
      </c>
    </row>
    <row r="59" spans="1:11" x14ac:dyDescent="0.2">
      <c r="A59" s="56">
        <v>57</v>
      </c>
      <c r="B59" s="60" t="s">
        <v>213</v>
      </c>
      <c r="C59" s="60" t="s">
        <v>196</v>
      </c>
      <c r="D59" s="60">
        <v>173160</v>
      </c>
      <c r="E59" s="60">
        <v>49008</v>
      </c>
      <c r="F59" s="60">
        <f t="shared" si="19"/>
        <v>24406</v>
      </c>
      <c r="G59" s="60">
        <f t="shared" si="20"/>
        <v>1388</v>
      </c>
      <c r="H59" s="60">
        <f t="shared" si="21"/>
        <v>25794</v>
      </c>
      <c r="I59" s="61">
        <f t="shared" si="22"/>
        <v>5.715621261755126E-3</v>
      </c>
      <c r="J59" s="61">
        <f t="shared" si="23"/>
        <v>6.5557974882038154E-3</v>
      </c>
      <c r="K59" s="61">
        <f t="shared" si="24"/>
        <v>5.7553115697738374E-3</v>
      </c>
    </row>
    <row r="60" spans="1:11" x14ac:dyDescent="0.2">
      <c r="A60" s="56">
        <v>16</v>
      </c>
      <c r="B60" s="60" t="s">
        <v>213</v>
      </c>
      <c r="C60" s="60" t="s">
        <v>16</v>
      </c>
      <c r="D60" s="60">
        <v>5170652</v>
      </c>
      <c r="E60" s="60">
        <v>1524248</v>
      </c>
      <c r="F60" s="60">
        <f t="shared" si="19"/>
        <v>21713</v>
      </c>
      <c r="G60" s="60">
        <f t="shared" si="20"/>
        <v>3902</v>
      </c>
      <c r="H60" s="60">
        <f t="shared" si="21"/>
        <v>25615</v>
      </c>
      <c r="I60" s="61">
        <f t="shared" si="22"/>
        <v>5.0849497851548414E-3</v>
      </c>
      <c r="J60" s="61">
        <f t="shared" si="23"/>
        <v>1.842991484075741E-2</v>
      </c>
      <c r="K60" s="61">
        <f t="shared" si="24"/>
        <v>5.7153720190647765E-3</v>
      </c>
    </row>
    <row r="61" spans="1:11" x14ac:dyDescent="0.2">
      <c r="A61" s="56">
        <v>59</v>
      </c>
      <c r="B61" s="60" t="s">
        <v>213</v>
      </c>
      <c r="C61" s="60" t="s">
        <v>198</v>
      </c>
      <c r="D61" s="60">
        <v>173160</v>
      </c>
      <c r="E61" s="60">
        <v>49008</v>
      </c>
      <c r="F61" s="60">
        <f t="shared" si="19"/>
        <v>21773</v>
      </c>
      <c r="G61" s="60">
        <f t="shared" si="20"/>
        <v>1632</v>
      </c>
      <c r="H61" s="60">
        <f t="shared" si="21"/>
        <v>23405</v>
      </c>
      <c r="I61" s="61">
        <f t="shared" si="22"/>
        <v>5.0990011362859284E-3</v>
      </c>
      <c r="J61" s="61">
        <f t="shared" si="23"/>
        <v>7.7082575653808546E-3</v>
      </c>
      <c r="K61" s="61">
        <f t="shared" si="24"/>
        <v>5.2222635996959236E-3</v>
      </c>
    </row>
    <row r="62" spans="1:11" x14ac:dyDescent="0.2">
      <c r="A62" s="56">
        <v>48</v>
      </c>
      <c r="B62" s="60" t="s">
        <v>213</v>
      </c>
      <c r="C62" s="60" t="s">
        <v>46</v>
      </c>
      <c r="D62" s="60">
        <v>13853021</v>
      </c>
      <c r="E62" s="60">
        <v>3424572</v>
      </c>
      <c r="F62" s="60">
        <f t="shared" si="19"/>
        <v>19811</v>
      </c>
      <c r="G62" s="60">
        <f t="shared" si="20"/>
        <v>1359</v>
      </c>
      <c r="H62" s="60">
        <f t="shared" si="21"/>
        <v>21170</v>
      </c>
      <c r="I62" s="61">
        <f t="shared" si="22"/>
        <v>4.6395219542993858E-3</v>
      </c>
      <c r="J62" s="61">
        <f t="shared" si="23"/>
        <v>6.4188247741131018E-3</v>
      </c>
      <c r="K62" s="61">
        <f t="shared" si="24"/>
        <v>4.7235770307867001E-3</v>
      </c>
    </row>
    <row r="63" spans="1:11" ht="31.5" x14ac:dyDescent="0.2">
      <c r="A63" s="56">
        <v>43</v>
      </c>
      <c r="B63" s="60" t="s">
        <v>213</v>
      </c>
      <c r="C63" s="60" t="s">
        <v>169</v>
      </c>
      <c r="D63" s="60">
        <v>11146825</v>
      </c>
      <c r="E63" s="60">
        <v>2686208</v>
      </c>
      <c r="F63" s="60">
        <f t="shared" si="19"/>
        <v>16927</v>
      </c>
      <c r="G63" s="60">
        <f t="shared" si="20"/>
        <v>3334</v>
      </c>
      <c r="H63" s="60">
        <f t="shared" si="21"/>
        <v>20261</v>
      </c>
      <c r="I63" s="61">
        <f t="shared" si="22"/>
        <v>3.9641203432651409E-3</v>
      </c>
      <c r="J63" s="61">
        <f t="shared" si="23"/>
        <v>1.5747138923394466E-2</v>
      </c>
      <c r="K63" s="61">
        <f t="shared" si="24"/>
        <v>4.5207555134987873E-3</v>
      </c>
    </row>
    <row r="64" spans="1:11" x14ac:dyDescent="0.2">
      <c r="A64" s="56">
        <v>78</v>
      </c>
      <c r="B64" s="60" t="s">
        <v>213</v>
      </c>
      <c r="C64" s="60" t="s">
        <v>359</v>
      </c>
      <c r="D64" s="60">
        <v>13853021</v>
      </c>
      <c r="E64" s="60">
        <v>3424572</v>
      </c>
      <c r="F64" s="60">
        <f t="shared" si="19"/>
        <v>12256</v>
      </c>
      <c r="G64" s="60">
        <f t="shared" si="20"/>
        <v>3464</v>
      </c>
      <c r="H64" s="60">
        <f t="shared" si="21"/>
        <v>15720</v>
      </c>
      <c r="I64" s="61">
        <f t="shared" si="22"/>
        <v>2.8702226577100231E-3</v>
      </c>
      <c r="J64" s="61">
        <f t="shared" si="23"/>
        <v>1.6361154538283875E-2</v>
      </c>
      <c r="K64" s="61">
        <f t="shared" si="24"/>
        <v>3.5075404309856837E-3</v>
      </c>
    </row>
    <row r="65" spans="1:11" x14ac:dyDescent="0.2">
      <c r="A65" s="56">
        <v>9</v>
      </c>
      <c r="B65" s="60" t="s">
        <v>213</v>
      </c>
      <c r="C65" s="60" t="s">
        <v>9</v>
      </c>
      <c r="D65" s="60">
        <v>173160</v>
      </c>
      <c r="E65" s="60">
        <v>49008</v>
      </c>
      <c r="F65" s="60">
        <f t="shared" si="19"/>
        <v>11616</v>
      </c>
      <c r="G65" s="60">
        <f t="shared" si="20"/>
        <v>463</v>
      </c>
      <c r="H65" s="60">
        <f t="shared" si="21"/>
        <v>12079</v>
      </c>
      <c r="I65" s="61">
        <f t="shared" si="22"/>
        <v>2.7203415789784293E-3</v>
      </c>
      <c r="J65" s="61">
        <f t="shared" si="23"/>
        <v>2.1868402284138089E-3</v>
      </c>
      <c r="K65" s="61">
        <f t="shared" si="24"/>
        <v>2.6951387319259588E-3</v>
      </c>
    </row>
    <row r="66" spans="1:11" ht="21" x14ac:dyDescent="0.2">
      <c r="A66" s="56">
        <v>10</v>
      </c>
      <c r="B66" s="60" t="s">
        <v>213</v>
      </c>
      <c r="C66" s="60" t="s">
        <v>10</v>
      </c>
      <c r="D66" s="60">
        <v>4797118</v>
      </c>
      <c r="E66" s="60">
        <v>1285054</v>
      </c>
      <c r="F66" s="60">
        <f t="shared" ref="F66:F86" si="25">IF(ISNA(VLOOKUP(A66,CASOS,2,0)),0,VLOOKUP(A66,CASOS,2,0))</f>
        <v>9716</v>
      </c>
      <c r="G66" s="60">
        <f t="shared" ref="G66:G86" si="26">IF(ISNA(VLOOKUP(A66,CASOS,3,0)),0,VLOOKUP(A66,CASOS,3,0))</f>
        <v>1980</v>
      </c>
      <c r="H66" s="60">
        <f t="shared" ref="H66:H86" si="27">+G66+F66</f>
        <v>11696</v>
      </c>
      <c r="I66" s="61">
        <f t="shared" ref="I66:I86" si="28">+F66/VLOOKUP($B66,$M$2:$P$4,2,0)</f>
        <v>2.27538212649401E-3</v>
      </c>
      <c r="J66" s="61">
        <f t="shared" ref="J66:J86" si="29">+G66/VLOOKUP($B66,$M$2:$P$4,3,0)</f>
        <v>9.3519301344694196E-3</v>
      </c>
      <c r="K66" s="61">
        <f t="shared" ref="K66:K86" si="30">+H66/VLOOKUP($B66,$M$2:$P$4,4,0)</f>
        <v>2.6096814809674655E-3</v>
      </c>
    </row>
    <row r="67" spans="1:11" x14ac:dyDescent="0.2">
      <c r="A67" s="56">
        <v>55</v>
      </c>
      <c r="B67" s="60" t="s">
        <v>213</v>
      </c>
      <c r="C67" s="60" t="s">
        <v>52</v>
      </c>
      <c r="D67" s="60">
        <v>13853021</v>
      </c>
      <c r="E67" s="60">
        <v>3424572</v>
      </c>
      <c r="F67" s="60">
        <f t="shared" si="25"/>
        <v>10887</v>
      </c>
      <c r="G67" s="60">
        <f t="shared" si="26"/>
        <v>770</v>
      </c>
      <c r="H67" s="60">
        <f t="shared" si="27"/>
        <v>11657</v>
      </c>
      <c r="I67" s="61">
        <f t="shared" si="28"/>
        <v>2.5496176627357232E-3</v>
      </c>
      <c r="J67" s="61">
        <f t="shared" si="29"/>
        <v>3.63686171896033E-3</v>
      </c>
      <c r="K67" s="61">
        <f t="shared" si="30"/>
        <v>2.6009795676844856E-3</v>
      </c>
    </row>
    <row r="68" spans="1:11" ht="21" x14ac:dyDescent="0.2">
      <c r="A68" s="56">
        <v>42</v>
      </c>
      <c r="B68" s="60" t="s">
        <v>213</v>
      </c>
      <c r="C68" s="60" t="s">
        <v>42</v>
      </c>
      <c r="D68" s="60">
        <v>13853021</v>
      </c>
      <c r="E68" s="60">
        <v>3424572</v>
      </c>
      <c r="F68" s="60">
        <f t="shared" si="25"/>
        <v>10246</v>
      </c>
      <c r="G68" s="60">
        <f t="shared" si="26"/>
        <v>1044</v>
      </c>
      <c r="H68" s="60">
        <f t="shared" si="27"/>
        <v>11290</v>
      </c>
      <c r="I68" s="61">
        <f t="shared" si="28"/>
        <v>2.3995023948186109E-3</v>
      </c>
      <c r="J68" s="61">
        <f t="shared" si="29"/>
        <v>4.9310177072656941E-3</v>
      </c>
      <c r="K68" s="61">
        <f t="shared" si="30"/>
        <v>2.51909233243183E-3</v>
      </c>
    </row>
    <row r="69" spans="1:11" x14ac:dyDescent="0.2">
      <c r="A69" s="56">
        <v>58</v>
      </c>
      <c r="B69" s="60" t="s">
        <v>213</v>
      </c>
      <c r="C69" s="60" t="s">
        <v>197</v>
      </c>
      <c r="D69" s="60">
        <v>173160</v>
      </c>
      <c r="E69" s="60">
        <v>49008</v>
      </c>
      <c r="F69" s="60">
        <f t="shared" si="25"/>
        <v>9012</v>
      </c>
      <c r="G69" s="60">
        <f t="shared" si="26"/>
        <v>1450</v>
      </c>
      <c r="H69" s="60">
        <f t="shared" si="27"/>
        <v>10462</v>
      </c>
      <c r="I69" s="61">
        <f t="shared" si="28"/>
        <v>2.1105129398892564E-3</v>
      </c>
      <c r="J69" s="61">
        <f t="shared" si="29"/>
        <v>6.8486357045356864E-3</v>
      </c>
      <c r="K69" s="61">
        <f t="shared" si="30"/>
        <v>2.3343440196547213E-3</v>
      </c>
    </row>
    <row r="70" spans="1:11" ht="21" x14ac:dyDescent="0.2">
      <c r="A70" s="56">
        <v>74</v>
      </c>
      <c r="B70" s="60" t="s">
        <v>213</v>
      </c>
      <c r="C70" s="60" t="s">
        <v>355</v>
      </c>
      <c r="D70" s="60">
        <v>11146825</v>
      </c>
      <c r="E70" s="60">
        <v>2686208</v>
      </c>
      <c r="F70" s="60">
        <f t="shared" si="25"/>
        <v>7383</v>
      </c>
      <c r="G70" s="60">
        <f t="shared" si="26"/>
        <v>1009</v>
      </c>
      <c r="H70" s="60">
        <f t="shared" si="27"/>
        <v>8392</v>
      </c>
      <c r="I70" s="61">
        <f t="shared" si="28"/>
        <v>1.7290187566802466E-3</v>
      </c>
      <c r="J70" s="61">
        <f t="shared" si="29"/>
        <v>4.7657058109493158E-3</v>
      </c>
      <c r="K70" s="61">
        <f t="shared" si="30"/>
        <v>1.8724732377119501E-3</v>
      </c>
    </row>
    <row r="71" spans="1:11" x14ac:dyDescent="0.2">
      <c r="A71" s="56">
        <v>13</v>
      </c>
      <c r="B71" s="60" t="s">
        <v>213</v>
      </c>
      <c r="C71" s="60" t="s">
        <v>13</v>
      </c>
      <c r="D71" s="60">
        <v>173160</v>
      </c>
      <c r="E71" s="60">
        <v>49008</v>
      </c>
      <c r="F71" s="60">
        <f t="shared" si="25"/>
        <v>5539</v>
      </c>
      <c r="G71" s="60">
        <f t="shared" si="26"/>
        <v>801</v>
      </c>
      <c r="H71" s="60">
        <f t="shared" si="27"/>
        <v>6340</v>
      </c>
      <c r="I71" s="61">
        <f t="shared" si="28"/>
        <v>1.2971738985848415E-3</v>
      </c>
      <c r="J71" s="61">
        <f t="shared" si="29"/>
        <v>3.783280827126265E-3</v>
      </c>
      <c r="K71" s="61">
        <f t="shared" si="30"/>
        <v>1.4146187234382465E-3</v>
      </c>
    </row>
    <row r="72" spans="1:11" ht="31.5" x14ac:dyDescent="0.2">
      <c r="A72" s="56">
        <v>79</v>
      </c>
      <c r="B72" s="60" t="s">
        <v>213</v>
      </c>
      <c r="C72" s="60" t="s">
        <v>360</v>
      </c>
      <c r="D72" s="60">
        <v>11146825</v>
      </c>
      <c r="E72" s="60">
        <v>2686208</v>
      </c>
      <c r="F72" s="60">
        <f t="shared" si="25"/>
        <v>4483</v>
      </c>
      <c r="G72" s="60">
        <f t="shared" si="26"/>
        <v>457</v>
      </c>
      <c r="H72" s="60">
        <f t="shared" si="27"/>
        <v>4940</v>
      </c>
      <c r="I72" s="61">
        <f t="shared" si="28"/>
        <v>1.0498701186777116E-3</v>
      </c>
      <c r="J72" s="61">
        <f t="shared" si="29"/>
        <v>2.1585010461881438E-3</v>
      </c>
      <c r="K72" s="61">
        <f t="shared" si="30"/>
        <v>1.1022423491774348E-3</v>
      </c>
    </row>
    <row r="73" spans="1:11" ht="21" x14ac:dyDescent="0.2">
      <c r="A73" s="56">
        <v>77</v>
      </c>
      <c r="B73" s="60" t="s">
        <v>213</v>
      </c>
      <c r="C73" s="60" t="s">
        <v>358</v>
      </c>
      <c r="D73" s="60">
        <v>349457</v>
      </c>
      <c r="E73" s="60">
        <v>99116</v>
      </c>
      <c r="F73" s="60">
        <f t="shared" si="25"/>
        <v>765</v>
      </c>
      <c r="G73" s="60">
        <f t="shared" si="26"/>
        <v>197</v>
      </c>
      <c r="H73" s="60">
        <f t="shared" si="27"/>
        <v>962</v>
      </c>
      <c r="I73" s="61">
        <f t="shared" si="28"/>
        <v>1.7915472692135834E-4</v>
      </c>
      <c r="J73" s="61">
        <f t="shared" si="29"/>
        <v>9.3046981640933116E-4</v>
      </c>
      <c r="K73" s="61">
        <f t="shared" si="30"/>
        <v>2.1464719431350048E-4</v>
      </c>
    </row>
    <row r="74" spans="1:11" x14ac:dyDescent="0.2">
      <c r="A74" s="56">
        <v>3</v>
      </c>
      <c r="B74" s="60" t="s">
        <v>214</v>
      </c>
      <c r="C74" s="60" t="s">
        <v>3</v>
      </c>
      <c r="D74" s="60">
        <v>5976173</v>
      </c>
      <c r="E74" s="60">
        <v>1161960</v>
      </c>
      <c r="F74" s="60">
        <f t="shared" si="25"/>
        <v>5643168</v>
      </c>
      <c r="G74" s="60">
        <f t="shared" si="26"/>
        <v>20091</v>
      </c>
      <c r="H74" s="60">
        <f t="shared" si="27"/>
        <v>5663259</v>
      </c>
      <c r="I74" s="61">
        <f t="shared" si="28"/>
        <v>0.79948317777664435</v>
      </c>
      <c r="J74" s="61">
        <f t="shared" si="29"/>
        <v>5.9268109208372055E-2</v>
      </c>
      <c r="K74" s="61">
        <f t="shared" si="30"/>
        <v>0.76556338927787138</v>
      </c>
    </row>
    <row r="75" spans="1:11" x14ac:dyDescent="0.2">
      <c r="A75" s="56">
        <v>34</v>
      </c>
      <c r="B75" s="60" t="s">
        <v>214</v>
      </c>
      <c r="C75" s="60" t="s">
        <v>34</v>
      </c>
      <c r="D75" s="60">
        <v>11146825</v>
      </c>
      <c r="E75" s="60">
        <v>2686208</v>
      </c>
      <c r="F75" s="60">
        <f t="shared" si="25"/>
        <v>1229020</v>
      </c>
      <c r="G75" s="60">
        <f t="shared" si="26"/>
        <v>290603</v>
      </c>
      <c r="H75" s="60">
        <f t="shared" si="27"/>
        <v>1519623</v>
      </c>
      <c r="I75" s="61">
        <f t="shared" si="28"/>
        <v>0.17411865376877872</v>
      </c>
      <c r="J75" s="61">
        <f t="shared" si="29"/>
        <v>0.85727392067495611</v>
      </c>
      <c r="K75" s="61">
        <f t="shared" si="30"/>
        <v>0.20542372056524463</v>
      </c>
    </row>
    <row r="76" spans="1:11" x14ac:dyDescent="0.2">
      <c r="A76" s="56">
        <v>25</v>
      </c>
      <c r="B76" s="60" t="s">
        <v>214</v>
      </c>
      <c r="C76" s="60" t="s">
        <v>25</v>
      </c>
      <c r="D76" s="60">
        <v>11146825</v>
      </c>
      <c r="E76" s="60">
        <v>2686208</v>
      </c>
      <c r="F76" s="60">
        <f t="shared" si="25"/>
        <v>77295</v>
      </c>
      <c r="G76" s="60">
        <f t="shared" si="26"/>
        <v>8012</v>
      </c>
      <c r="H76" s="60">
        <f t="shared" si="27"/>
        <v>85307</v>
      </c>
      <c r="I76" s="61">
        <f t="shared" si="28"/>
        <v>1.0950595875622651E-2</v>
      </c>
      <c r="J76" s="61">
        <f t="shared" si="29"/>
        <v>2.3635264097231441E-2</v>
      </c>
      <c r="K76" s="61">
        <f t="shared" si="30"/>
        <v>1.1531861080188523E-2</v>
      </c>
    </row>
    <row r="77" spans="1:11" x14ac:dyDescent="0.2">
      <c r="A77" s="56">
        <v>15</v>
      </c>
      <c r="B77" s="60" t="s">
        <v>214</v>
      </c>
      <c r="C77" s="60" t="s">
        <v>15</v>
      </c>
      <c r="D77" s="60">
        <v>13853021</v>
      </c>
      <c r="E77" s="60">
        <v>3424572</v>
      </c>
      <c r="F77" s="60">
        <f t="shared" si="25"/>
        <v>38782</v>
      </c>
      <c r="G77" s="60">
        <f t="shared" si="26"/>
        <v>3829</v>
      </c>
      <c r="H77" s="60">
        <f t="shared" si="27"/>
        <v>42611</v>
      </c>
      <c r="I77" s="61">
        <f t="shared" si="28"/>
        <v>5.4943529238423916E-3</v>
      </c>
      <c r="J77" s="61">
        <f t="shared" si="29"/>
        <v>1.1295485050960957E-2</v>
      </c>
      <c r="K77" s="61">
        <f t="shared" si="30"/>
        <v>5.7601853597936065E-3</v>
      </c>
    </row>
    <row r="78" spans="1:11" x14ac:dyDescent="0.2">
      <c r="A78" s="56">
        <v>17</v>
      </c>
      <c r="B78" s="60" t="s">
        <v>214</v>
      </c>
      <c r="C78" s="60" t="s">
        <v>17</v>
      </c>
      <c r="D78" s="60">
        <v>11146825</v>
      </c>
      <c r="E78" s="60">
        <v>2686208</v>
      </c>
      <c r="F78" s="60">
        <f t="shared" si="25"/>
        <v>27368</v>
      </c>
      <c r="G78" s="60">
        <f t="shared" si="26"/>
        <v>4616</v>
      </c>
      <c r="H78" s="60">
        <f t="shared" si="27"/>
        <v>31984</v>
      </c>
      <c r="I78" s="61">
        <f t="shared" si="28"/>
        <v>3.8773000572357944E-3</v>
      </c>
      <c r="J78" s="61">
        <f t="shared" si="29"/>
        <v>1.3617121701550217E-2</v>
      </c>
      <c r="K78" s="61">
        <f t="shared" si="30"/>
        <v>4.3236199232038371E-3</v>
      </c>
    </row>
    <row r="79" spans="1:11" x14ac:dyDescent="0.2">
      <c r="A79" s="56">
        <v>6</v>
      </c>
      <c r="B79" s="60" t="s">
        <v>214</v>
      </c>
      <c r="C79" s="60" t="s">
        <v>6</v>
      </c>
      <c r="D79" s="60">
        <v>13853021</v>
      </c>
      <c r="E79" s="60">
        <v>3424572</v>
      </c>
      <c r="F79" s="60">
        <f t="shared" si="25"/>
        <v>14936</v>
      </c>
      <c r="G79" s="60">
        <f t="shared" si="26"/>
        <v>8198</v>
      </c>
      <c r="H79" s="60">
        <f t="shared" si="27"/>
        <v>23134</v>
      </c>
      <c r="I79" s="61">
        <f t="shared" si="28"/>
        <v>2.1160243223791956E-3</v>
      </c>
      <c r="J79" s="61">
        <f t="shared" si="29"/>
        <v>2.418396094222458E-2</v>
      </c>
      <c r="K79" s="61">
        <f t="shared" si="30"/>
        <v>3.1272706135379428E-3</v>
      </c>
    </row>
    <row r="80" spans="1:11" x14ac:dyDescent="0.2">
      <c r="A80" s="56">
        <v>14</v>
      </c>
      <c r="B80" s="60" t="s">
        <v>214</v>
      </c>
      <c r="C80" s="60" t="s">
        <v>14</v>
      </c>
      <c r="D80" s="60">
        <v>2706196</v>
      </c>
      <c r="E80" s="60">
        <v>738364</v>
      </c>
      <c r="F80" s="60">
        <f t="shared" si="25"/>
        <v>15376</v>
      </c>
      <c r="G80" s="60">
        <f t="shared" si="26"/>
        <v>1778</v>
      </c>
      <c r="H80" s="60">
        <f t="shared" si="27"/>
        <v>17154</v>
      </c>
      <c r="I80" s="61">
        <f t="shared" si="28"/>
        <v>2.1783603361611218E-3</v>
      </c>
      <c r="J80" s="61">
        <f t="shared" si="29"/>
        <v>5.245069840848415E-3</v>
      </c>
      <c r="K80" s="61">
        <f t="shared" si="30"/>
        <v>2.3188899500574856E-3</v>
      </c>
    </row>
    <row r="81" spans="1:11" x14ac:dyDescent="0.2">
      <c r="A81" s="56">
        <v>45</v>
      </c>
      <c r="B81" s="60" t="s">
        <v>214</v>
      </c>
      <c r="C81" s="60" t="s">
        <v>43</v>
      </c>
      <c r="D81" s="60">
        <v>11146825</v>
      </c>
      <c r="E81" s="60">
        <v>2686208</v>
      </c>
      <c r="F81" s="60">
        <f t="shared" si="25"/>
        <v>12575</v>
      </c>
      <c r="G81" s="60">
        <f t="shared" si="26"/>
        <v>1858</v>
      </c>
      <c r="H81" s="60">
        <f t="shared" si="27"/>
        <v>14433</v>
      </c>
      <c r="I81" s="61">
        <f t="shared" si="28"/>
        <v>1.7815349393357249E-3</v>
      </c>
      <c r="J81" s="61">
        <f t="shared" si="29"/>
        <v>5.4810684838562176E-3</v>
      </c>
      <c r="K81" s="61">
        <f t="shared" si="30"/>
        <v>1.9510632301025818E-3</v>
      </c>
    </row>
    <row r="82" spans="1:11" x14ac:dyDescent="0.2">
      <c r="A82" s="56">
        <v>82</v>
      </c>
      <c r="B82" s="60" t="s">
        <v>214</v>
      </c>
      <c r="C82" s="60" t="s">
        <v>485</v>
      </c>
      <c r="D82" s="60">
        <v>11376238</v>
      </c>
      <c r="E82" s="60">
        <v>2740074</v>
      </c>
      <c r="F82" s="60">
        <f t="shared" si="25"/>
        <v>1612</v>
      </c>
      <c r="G82" s="60">
        <f t="shared" si="26"/>
        <v>390</v>
      </c>
      <c r="H82" s="60">
        <f t="shared" si="27"/>
        <v>2002</v>
      </c>
      <c r="I82" s="61">
        <f t="shared" si="28"/>
        <v>2.2837648685560146E-4</v>
      </c>
      <c r="J82" s="61">
        <f t="shared" si="29"/>
        <v>1.1504933846630382E-3</v>
      </c>
      <c r="K82" s="61">
        <f t="shared" si="30"/>
        <v>2.7063178733910962E-4</v>
      </c>
    </row>
    <row r="83" spans="1:11" x14ac:dyDescent="0.2">
      <c r="A83" s="56">
        <v>81</v>
      </c>
      <c r="B83" s="60" t="s">
        <v>214</v>
      </c>
      <c r="C83" s="60" t="s">
        <v>484</v>
      </c>
      <c r="D83" s="60">
        <v>11376238</v>
      </c>
      <c r="E83" s="60">
        <v>2740074</v>
      </c>
      <c r="F83" s="60">
        <f t="shared" si="25"/>
        <v>1068</v>
      </c>
      <c r="G83" s="60">
        <f t="shared" si="26"/>
        <v>161</v>
      </c>
      <c r="H83" s="60">
        <f t="shared" si="27"/>
        <v>1229</v>
      </c>
      <c r="I83" s="61">
        <f t="shared" si="28"/>
        <v>1.5130650617976572E-4</v>
      </c>
      <c r="J83" s="61">
        <f t="shared" si="29"/>
        <v>4.7494726905320293E-4</v>
      </c>
      <c r="K83" s="61">
        <f t="shared" si="30"/>
        <v>1.6613709622365918E-4</v>
      </c>
    </row>
    <row r="84" spans="1:11" x14ac:dyDescent="0.2">
      <c r="A84" s="56">
        <v>83</v>
      </c>
      <c r="B84" s="60" t="s">
        <v>214</v>
      </c>
      <c r="C84" s="60" t="s">
        <v>486</v>
      </c>
      <c r="D84" s="60">
        <v>11376238</v>
      </c>
      <c r="E84" s="60">
        <v>2740074</v>
      </c>
      <c r="F84" s="60">
        <f t="shared" si="25"/>
        <v>868</v>
      </c>
      <c r="G84" s="60">
        <f t="shared" si="26"/>
        <v>99</v>
      </c>
      <c r="H84" s="60">
        <f t="shared" si="27"/>
        <v>967</v>
      </c>
      <c r="I84" s="61">
        <f t="shared" si="28"/>
        <v>1.2297195446070848E-4</v>
      </c>
      <c r="J84" s="61">
        <f t="shared" si="29"/>
        <v>2.9204832072215586E-4</v>
      </c>
      <c r="K84" s="61">
        <f t="shared" si="30"/>
        <v>1.3071974942903045E-4</v>
      </c>
    </row>
    <row r="85" spans="1:11" x14ac:dyDescent="0.2">
      <c r="A85" s="56">
        <v>84</v>
      </c>
      <c r="B85" s="60" t="s">
        <v>214</v>
      </c>
      <c r="C85" s="60" t="s">
        <v>487</v>
      </c>
      <c r="D85" s="60">
        <v>11376238</v>
      </c>
      <c r="E85" s="60">
        <v>2740074</v>
      </c>
      <c r="F85" s="60">
        <f t="shared" si="25"/>
        <v>752</v>
      </c>
      <c r="G85" s="60">
        <f t="shared" si="26"/>
        <v>149</v>
      </c>
      <c r="H85" s="60">
        <f t="shared" si="27"/>
        <v>901</v>
      </c>
      <c r="I85" s="61">
        <f t="shared" si="28"/>
        <v>1.0653791446365527E-4</v>
      </c>
      <c r="J85" s="61">
        <f t="shared" si="29"/>
        <v>4.3954747260203253E-4</v>
      </c>
      <c r="K85" s="61">
        <f t="shared" si="30"/>
        <v>1.2179782237389499E-4</v>
      </c>
    </row>
    <row r="86" spans="1:11" x14ac:dyDescent="0.2">
      <c r="A86" s="56">
        <v>51</v>
      </c>
      <c r="B86" s="60" t="s">
        <v>214</v>
      </c>
      <c r="C86" s="60" t="s">
        <v>171</v>
      </c>
      <c r="D86" s="60">
        <v>13853021</v>
      </c>
      <c r="E86" s="60">
        <v>3424572</v>
      </c>
      <c r="F86" s="60">
        <f t="shared" si="25"/>
        <v>721</v>
      </c>
      <c r="G86" s="60">
        <f t="shared" si="26"/>
        <v>157</v>
      </c>
      <c r="H86" s="60">
        <f t="shared" si="27"/>
        <v>878</v>
      </c>
      <c r="I86" s="61">
        <f t="shared" si="28"/>
        <v>1.021460589472014E-4</v>
      </c>
      <c r="J86" s="61">
        <f t="shared" si="29"/>
        <v>4.6314733690281279E-4</v>
      </c>
      <c r="K86" s="61">
        <f t="shared" si="30"/>
        <v>1.1868866597589322E-4</v>
      </c>
    </row>
    <row r="88" spans="1:11" x14ac:dyDescent="0.2">
      <c r="C88" s="71" t="s">
        <v>402</v>
      </c>
      <c r="D88" s="355">
        <f t="shared" ref="D88:E88" si="31">SUM(D2:D86)</f>
        <v>702814288</v>
      </c>
      <c r="E88" s="355">
        <f t="shared" si="31"/>
        <v>171765263</v>
      </c>
      <c r="F88" s="72">
        <f>SUM(F2:F86)</f>
        <v>38131586</v>
      </c>
      <c r="G88" s="72">
        <f t="shared" ref="G88:H88" si="32">SUM(G2:G86)</f>
        <v>2079747</v>
      </c>
      <c r="H88" s="72">
        <f t="shared" si="32"/>
        <v>40211333</v>
      </c>
    </row>
    <row r="89" spans="1:11" x14ac:dyDescent="0.2">
      <c r="C89" s="71" t="s">
        <v>403</v>
      </c>
      <c r="D89" s="356">
        <v>617578511</v>
      </c>
      <c r="E89" s="356">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66" t="s">
        <v>181</v>
      </c>
      <c r="B1" s="466"/>
      <c r="C1" s="466"/>
      <c r="D1" s="466"/>
      <c r="E1" s="466"/>
      <c r="F1" s="466"/>
      <c r="G1" s="75"/>
      <c r="H1" s="75"/>
    </row>
    <row r="2" spans="1:11" ht="27.75" customHeight="1" thickBot="1" x14ac:dyDescent="0.25">
      <c r="A2" s="487"/>
      <c r="B2" s="476" t="s">
        <v>0</v>
      </c>
      <c r="C2" s="472" t="s">
        <v>167</v>
      </c>
      <c r="D2" s="485"/>
      <c r="E2" s="472" t="s">
        <v>168</v>
      </c>
      <c r="F2" s="485"/>
      <c r="G2" s="486" t="s">
        <v>319</v>
      </c>
      <c r="H2" s="485"/>
    </row>
    <row r="3" spans="1:11" x14ac:dyDescent="0.2">
      <c r="A3" s="488"/>
      <c r="B3" s="477"/>
      <c r="C3" s="100" t="s">
        <v>54</v>
      </c>
      <c r="D3" s="123" t="s">
        <v>55</v>
      </c>
      <c r="E3" s="100" t="s">
        <v>54</v>
      </c>
      <c r="F3" s="123" t="s">
        <v>55</v>
      </c>
      <c r="G3" s="479" t="s">
        <v>54</v>
      </c>
      <c r="H3" s="479" t="s">
        <v>55</v>
      </c>
    </row>
    <row r="4" spans="1:11" ht="13.5" thickBot="1" x14ac:dyDescent="0.25">
      <c r="A4" s="489"/>
      <c r="B4" s="478"/>
      <c r="C4" s="102" t="s">
        <v>65</v>
      </c>
      <c r="D4" s="124">
        <v>39264</v>
      </c>
      <c r="E4" s="102">
        <v>39446</v>
      </c>
      <c r="F4" s="124">
        <v>39446</v>
      </c>
      <c r="G4" s="480"/>
      <c r="H4" s="480"/>
    </row>
    <row r="5" spans="1:11" ht="13.5" thickBot="1" x14ac:dyDescent="0.25">
      <c r="A5" s="125">
        <v>1</v>
      </c>
      <c r="B5" s="152" t="s">
        <v>1</v>
      </c>
      <c r="C5" s="126">
        <v>7051</v>
      </c>
      <c r="D5" s="127">
        <v>697</v>
      </c>
      <c r="E5" s="153">
        <v>9309</v>
      </c>
      <c r="F5" s="154">
        <v>813</v>
      </c>
      <c r="G5" s="153">
        <v>3550</v>
      </c>
      <c r="H5" s="154">
        <v>263</v>
      </c>
      <c r="J5" s="467" t="s">
        <v>67</v>
      </c>
      <c r="K5" s="468"/>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67" t="s">
        <v>67</v>
      </c>
      <c r="K68" s="468"/>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90" t="s">
        <v>181</v>
      </c>
      <c r="B1" s="490"/>
      <c r="C1" s="490"/>
      <c r="D1" s="490"/>
      <c r="E1" s="172"/>
      <c r="F1" s="172"/>
      <c r="G1" s="172"/>
      <c r="H1" s="172"/>
    </row>
    <row r="2" spans="1:16" ht="30" customHeight="1" thickBot="1" x14ac:dyDescent="0.25">
      <c r="A2" s="482"/>
      <c r="B2" s="476" t="s">
        <v>0</v>
      </c>
      <c r="C2" s="472" t="s">
        <v>173</v>
      </c>
      <c r="D2" s="485"/>
      <c r="E2" s="472" t="s">
        <v>174</v>
      </c>
      <c r="F2" s="485"/>
      <c r="G2" s="491" t="s">
        <v>320</v>
      </c>
      <c r="H2" s="485"/>
    </row>
    <row r="3" spans="1:16" x14ac:dyDescent="0.2">
      <c r="A3" s="483"/>
      <c r="B3" s="477"/>
      <c r="C3" s="173" t="s">
        <v>54</v>
      </c>
      <c r="D3" s="123" t="s">
        <v>55</v>
      </c>
      <c r="E3" s="173" t="s">
        <v>54</v>
      </c>
      <c r="F3" s="123" t="s">
        <v>55</v>
      </c>
      <c r="G3" s="479" t="s">
        <v>54</v>
      </c>
      <c r="H3" s="479" t="s">
        <v>55</v>
      </c>
    </row>
    <row r="4" spans="1:16" ht="14.25" customHeight="1" thickBot="1" x14ac:dyDescent="0.25">
      <c r="A4" s="484"/>
      <c r="B4" s="478"/>
      <c r="C4" s="174">
        <v>39628</v>
      </c>
      <c r="D4" s="124">
        <v>39628</v>
      </c>
      <c r="E4" s="174">
        <v>39817</v>
      </c>
      <c r="F4" s="124">
        <v>39817</v>
      </c>
      <c r="G4" s="480"/>
      <c r="H4" s="480"/>
    </row>
    <row r="5" spans="1:16" ht="13.5" thickBot="1" x14ac:dyDescent="0.25">
      <c r="A5" s="125">
        <v>1</v>
      </c>
      <c r="B5" s="175" t="s">
        <v>1</v>
      </c>
      <c r="C5" s="176">
        <v>10890</v>
      </c>
      <c r="D5" s="154">
        <v>881</v>
      </c>
      <c r="E5" s="176">
        <v>12674</v>
      </c>
      <c r="F5" s="154">
        <v>1142</v>
      </c>
      <c r="G5" s="176">
        <v>3365</v>
      </c>
      <c r="H5" s="154">
        <v>329</v>
      </c>
      <c r="I5" s="177"/>
      <c r="J5" s="467" t="s">
        <v>67</v>
      </c>
      <c r="K5" s="468"/>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66"/>
      <c r="L16" s="466"/>
      <c r="M16" s="466"/>
      <c r="N16" s="466"/>
      <c r="O16" s="466"/>
      <c r="P16" s="466"/>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67" t="s">
        <v>67</v>
      </c>
      <c r="K69" s="468"/>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90" t="s">
        <v>181</v>
      </c>
      <c r="B1" s="490"/>
      <c r="C1" s="490"/>
      <c r="D1" s="490"/>
      <c r="E1" s="190"/>
      <c r="F1" s="190"/>
      <c r="G1" s="190"/>
      <c r="H1" s="190"/>
      <c r="I1" s="190"/>
      <c r="J1" s="190"/>
      <c r="K1" s="190"/>
      <c r="L1" s="190"/>
    </row>
    <row r="2" spans="1:23" ht="30" customHeight="1" thickBot="1" x14ac:dyDescent="0.25">
      <c r="A2" s="482"/>
      <c r="B2" s="476" t="s">
        <v>0</v>
      </c>
      <c r="C2" s="472" t="s">
        <v>175</v>
      </c>
      <c r="D2" s="485"/>
      <c r="E2" s="472" t="s">
        <v>176</v>
      </c>
      <c r="F2" s="485"/>
      <c r="G2" s="472" t="s">
        <v>177</v>
      </c>
      <c r="H2" s="485"/>
      <c r="I2" s="472" t="s">
        <v>178</v>
      </c>
      <c r="J2" s="485"/>
      <c r="K2" s="491" t="s">
        <v>321</v>
      </c>
      <c r="L2" s="485"/>
      <c r="W2" s="191"/>
    </row>
    <row r="3" spans="1:23" x14ac:dyDescent="0.2">
      <c r="A3" s="483"/>
      <c r="B3" s="477"/>
      <c r="C3" s="192" t="s">
        <v>54</v>
      </c>
      <c r="D3" s="193" t="s">
        <v>55</v>
      </c>
      <c r="E3" s="192" t="s">
        <v>54</v>
      </c>
      <c r="F3" s="193" t="s">
        <v>55</v>
      </c>
      <c r="G3" s="192" t="s">
        <v>54</v>
      </c>
      <c r="H3" s="194" t="s">
        <v>55</v>
      </c>
      <c r="I3" s="100" t="s">
        <v>54</v>
      </c>
      <c r="J3" s="123" t="s">
        <v>55</v>
      </c>
      <c r="K3" s="479" t="s">
        <v>54</v>
      </c>
      <c r="L3" s="479" t="s">
        <v>55</v>
      </c>
    </row>
    <row r="4" spans="1:23" ht="14.25" customHeight="1" thickBot="1" x14ac:dyDescent="0.25">
      <c r="A4" s="484"/>
      <c r="B4" s="478"/>
      <c r="C4" s="174">
        <v>39901</v>
      </c>
      <c r="D4" s="174">
        <v>39901</v>
      </c>
      <c r="E4" s="174">
        <v>39992</v>
      </c>
      <c r="F4" s="174">
        <v>39992</v>
      </c>
      <c r="G4" s="174">
        <v>40083</v>
      </c>
      <c r="H4" s="195">
        <v>40083</v>
      </c>
      <c r="I4" s="102">
        <v>40174</v>
      </c>
      <c r="J4" s="124">
        <v>40174</v>
      </c>
      <c r="K4" s="492"/>
      <c r="L4" s="492"/>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67" t="s">
        <v>67</v>
      </c>
      <c r="O5" s="468"/>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66"/>
      <c r="P16" s="466"/>
      <c r="Q16" s="466"/>
      <c r="R16" s="466"/>
      <c r="S16" s="466"/>
      <c r="T16" s="466"/>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39" t="s">
        <v>58</v>
      </c>
      <c r="D22" s="201">
        <v>1827</v>
      </c>
      <c r="E22" s="339" t="s">
        <v>58</v>
      </c>
      <c r="F22" s="201">
        <v>1961</v>
      </c>
      <c r="G22" s="339" t="s">
        <v>58</v>
      </c>
      <c r="H22" s="202">
        <v>2098</v>
      </c>
      <c r="I22" s="340"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67" t="s">
        <v>67</v>
      </c>
      <c r="O70" s="468"/>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90" t="s">
        <v>181</v>
      </c>
      <c r="B1" s="490"/>
      <c r="C1" s="490"/>
      <c r="D1" s="490"/>
      <c r="E1" s="234"/>
      <c r="F1" s="234"/>
      <c r="G1" s="234"/>
      <c r="H1" s="234"/>
      <c r="I1" s="234"/>
      <c r="J1" s="234"/>
      <c r="K1" s="234"/>
      <c r="L1" s="234"/>
      <c r="M1" s="234"/>
    </row>
    <row r="2" spans="1:24" ht="30" customHeight="1" thickBot="1" x14ac:dyDescent="0.25">
      <c r="A2" s="482"/>
      <c r="B2" s="476" t="s">
        <v>0</v>
      </c>
      <c r="C2" s="472" t="s">
        <v>179</v>
      </c>
      <c r="D2" s="485"/>
      <c r="E2" s="486" t="s">
        <v>180</v>
      </c>
      <c r="F2" s="485"/>
      <c r="G2" s="486" t="s">
        <v>195</v>
      </c>
      <c r="H2" s="485"/>
      <c r="I2" s="486" t="s">
        <v>228</v>
      </c>
      <c r="J2" s="485"/>
      <c r="K2" s="486" t="s">
        <v>322</v>
      </c>
      <c r="L2" s="485"/>
      <c r="M2" s="235"/>
    </row>
    <row r="3" spans="1:24" ht="13.5" thickBot="1" x14ac:dyDescent="0.25">
      <c r="A3" s="483"/>
      <c r="B3" s="477"/>
      <c r="C3" s="100" t="s">
        <v>54</v>
      </c>
      <c r="D3" s="123" t="s">
        <v>55</v>
      </c>
      <c r="E3" s="100" t="s">
        <v>54</v>
      </c>
      <c r="F3" s="123" t="s">
        <v>55</v>
      </c>
      <c r="G3" s="100" t="s">
        <v>54</v>
      </c>
      <c r="H3" s="236" t="s">
        <v>55</v>
      </c>
      <c r="I3" s="100" t="s">
        <v>54</v>
      </c>
      <c r="J3" s="236" t="s">
        <v>55</v>
      </c>
      <c r="K3" s="493" t="s">
        <v>54</v>
      </c>
      <c r="L3" s="494" t="s">
        <v>55</v>
      </c>
      <c r="M3" s="237"/>
      <c r="X3" s="191"/>
    </row>
    <row r="4" spans="1:24" ht="14.25" customHeight="1" thickBot="1" x14ac:dyDescent="0.25">
      <c r="A4" s="484"/>
      <c r="B4" s="478"/>
      <c r="C4" s="102">
        <v>40265</v>
      </c>
      <c r="D4" s="238">
        <v>40265</v>
      </c>
      <c r="E4" s="102">
        <v>40356</v>
      </c>
      <c r="F4" s="238">
        <v>40418</v>
      </c>
      <c r="G4" s="102">
        <v>40448</v>
      </c>
      <c r="H4" s="238">
        <v>40449</v>
      </c>
      <c r="I4" s="102">
        <v>40545</v>
      </c>
      <c r="J4" s="102">
        <v>40545</v>
      </c>
      <c r="K4" s="493"/>
      <c r="L4" s="494"/>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67" t="s">
        <v>67</v>
      </c>
      <c r="P5" s="468"/>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66"/>
      <c r="Q16" s="466"/>
      <c r="R16" s="466"/>
      <c r="S16" s="466"/>
      <c r="T16" s="466"/>
      <c r="U16" s="466"/>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39" t="s">
        <v>58</v>
      </c>
      <c r="D22" s="202">
        <v>2348</v>
      </c>
      <c r="E22" s="340" t="s">
        <v>58</v>
      </c>
      <c r="F22" s="201">
        <v>2506</v>
      </c>
      <c r="G22" s="340" t="s">
        <v>58</v>
      </c>
      <c r="H22" s="243">
        <v>2665</v>
      </c>
      <c r="I22" s="340"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67" t="s">
        <v>67</v>
      </c>
      <c r="P79" s="468"/>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90" t="s">
        <v>181</v>
      </c>
      <c r="B1" s="490"/>
      <c r="C1" s="490"/>
      <c r="D1" s="490"/>
      <c r="E1" s="234"/>
      <c r="F1" s="234"/>
      <c r="G1" s="234"/>
      <c r="H1" s="234"/>
      <c r="I1" s="234"/>
      <c r="J1" s="234"/>
      <c r="K1" s="234"/>
      <c r="L1" s="234"/>
      <c r="M1" s="234"/>
    </row>
    <row r="2" spans="1:19" ht="30" customHeight="1" thickBot="1" x14ac:dyDescent="0.25">
      <c r="A2" s="482"/>
      <c r="B2" s="476" t="s">
        <v>0</v>
      </c>
      <c r="C2" s="486" t="s">
        <v>236</v>
      </c>
      <c r="D2" s="485"/>
      <c r="E2" s="486" t="s">
        <v>237</v>
      </c>
      <c r="F2" s="485"/>
      <c r="G2" s="486" t="s">
        <v>238</v>
      </c>
      <c r="H2" s="485"/>
      <c r="I2" s="486" t="s">
        <v>239</v>
      </c>
      <c r="J2" s="485"/>
      <c r="K2" s="486" t="s">
        <v>323</v>
      </c>
      <c r="L2" s="485"/>
      <c r="M2" s="235"/>
    </row>
    <row r="3" spans="1:19" ht="13.5" thickBot="1" x14ac:dyDescent="0.25">
      <c r="A3" s="483"/>
      <c r="B3" s="477"/>
      <c r="C3" s="100" t="s">
        <v>54</v>
      </c>
      <c r="D3" s="123" t="s">
        <v>55</v>
      </c>
      <c r="E3" s="100" t="s">
        <v>54</v>
      </c>
      <c r="F3" s="123" t="s">
        <v>55</v>
      </c>
      <c r="G3" s="100" t="s">
        <v>54</v>
      </c>
      <c r="H3" s="123" t="s">
        <v>55</v>
      </c>
      <c r="I3" s="100" t="s">
        <v>54</v>
      </c>
      <c r="J3" s="123" t="s">
        <v>55</v>
      </c>
      <c r="K3" s="493" t="s">
        <v>54</v>
      </c>
      <c r="L3" s="494" t="s">
        <v>55</v>
      </c>
      <c r="M3" s="237"/>
      <c r="S3" s="191"/>
    </row>
    <row r="4" spans="1:19" ht="14.25" customHeight="1" thickBot="1" x14ac:dyDescent="0.25">
      <c r="A4" s="484"/>
      <c r="B4" s="478"/>
      <c r="C4" s="102">
        <v>40629</v>
      </c>
      <c r="D4" s="238">
        <v>40629</v>
      </c>
      <c r="E4" s="102">
        <v>40727</v>
      </c>
      <c r="F4" s="238">
        <v>40727</v>
      </c>
      <c r="G4" s="102"/>
      <c r="H4" s="238"/>
      <c r="I4" s="102">
        <v>40909</v>
      </c>
      <c r="J4" s="238">
        <v>40909</v>
      </c>
      <c r="K4" s="493"/>
      <c r="L4" s="494"/>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67" t="s">
        <v>67</v>
      </c>
      <c r="P5" s="468"/>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66"/>
      <c r="Q16" s="466"/>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38" t="s">
        <v>58</v>
      </c>
      <c r="D22" s="111">
        <v>3006</v>
      </c>
      <c r="E22" s="337" t="str">
        <f>+'TODOS LOS AÑOS'!AI21</f>
        <v>ND</v>
      </c>
      <c r="F22" s="112">
        <v>3219</v>
      </c>
      <c r="G22" s="337" t="str">
        <f>+'TODOS LOS AÑOS'!AK21</f>
        <v>ND</v>
      </c>
      <c r="H22" s="246">
        <v>3374</v>
      </c>
      <c r="I22" s="337" t="str">
        <f>+'TODOS LOS AÑOS'!AM21</f>
        <v>ND</v>
      </c>
      <c r="J22" s="246">
        <v>3559</v>
      </c>
      <c r="K22" s="336">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AÑOS'!AK89</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67" t="s">
        <v>67</v>
      </c>
      <c r="P79" s="468"/>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90" t="s">
        <v>181</v>
      </c>
      <c r="B1" s="490"/>
      <c r="C1" s="490"/>
      <c r="D1" s="490"/>
      <c r="E1" s="234"/>
      <c r="F1" s="234"/>
      <c r="G1" s="234"/>
      <c r="H1" s="234"/>
      <c r="I1" s="234"/>
      <c r="J1" s="234"/>
      <c r="K1" s="234"/>
      <c r="L1" s="234"/>
      <c r="M1" s="234"/>
    </row>
    <row r="2" spans="1:19" ht="30" customHeight="1" thickBot="1" x14ac:dyDescent="0.25">
      <c r="A2" s="482"/>
      <c r="B2" s="476" t="s">
        <v>0</v>
      </c>
      <c r="C2" s="486" t="s">
        <v>300</v>
      </c>
      <c r="D2" s="485"/>
      <c r="E2" s="486" t="s">
        <v>301</v>
      </c>
      <c r="F2" s="485"/>
      <c r="G2" s="486" t="s">
        <v>328</v>
      </c>
      <c r="H2" s="485"/>
      <c r="I2" s="486" t="s">
        <v>333</v>
      </c>
      <c r="J2" s="485"/>
      <c r="K2" s="486" t="s">
        <v>334</v>
      </c>
      <c r="L2" s="485"/>
      <c r="M2" s="235"/>
    </row>
    <row r="3" spans="1:19" ht="13.5" thickBot="1" x14ac:dyDescent="0.25">
      <c r="A3" s="483"/>
      <c r="B3" s="477"/>
      <c r="C3" s="100" t="s">
        <v>54</v>
      </c>
      <c r="D3" s="236" t="s">
        <v>55</v>
      </c>
      <c r="E3" s="100" t="s">
        <v>54</v>
      </c>
      <c r="F3" s="173" t="s">
        <v>55</v>
      </c>
      <c r="G3" s="100" t="s">
        <v>54</v>
      </c>
      <c r="H3" s="123" t="s">
        <v>55</v>
      </c>
      <c r="I3" s="100" t="s">
        <v>54</v>
      </c>
      <c r="J3" s="123" t="s">
        <v>55</v>
      </c>
      <c r="K3" s="493" t="s">
        <v>54</v>
      </c>
      <c r="L3" s="494" t="s">
        <v>55</v>
      </c>
      <c r="M3" s="237"/>
      <c r="S3" s="191"/>
    </row>
    <row r="4" spans="1:19" ht="14.25" customHeight="1" thickBot="1" x14ac:dyDescent="0.25">
      <c r="A4" s="484"/>
      <c r="B4" s="478"/>
      <c r="C4" s="102">
        <v>41000</v>
      </c>
      <c r="D4" s="174">
        <v>41000</v>
      </c>
      <c r="E4" s="102">
        <v>41091</v>
      </c>
      <c r="F4" s="238">
        <v>41091</v>
      </c>
      <c r="G4" s="102"/>
      <c r="H4" s="238"/>
      <c r="I4" s="102"/>
      <c r="J4" s="238"/>
      <c r="K4" s="493"/>
      <c r="L4" s="494"/>
      <c r="M4" s="237"/>
    </row>
    <row r="5" spans="1:19" ht="13.5" thickBot="1" x14ac:dyDescent="0.25">
      <c r="A5" s="125">
        <v>1</v>
      </c>
      <c r="B5" s="175" t="s">
        <v>1</v>
      </c>
      <c r="C5" s="369">
        <v>23741</v>
      </c>
      <c r="D5" s="107">
        <v>2187</v>
      </c>
      <c r="E5" s="365">
        <v>24654</v>
      </c>
      <c r="F5" s="364">
        <v>2245</v>
      </c>
      <c r="G5" s="365">
        <v>25300</v>
      </c>
      <c r="H5" s="362">
        <v>2315</v>
      </c>
      <c r="I5" s="365">
        <v>26405</v>
      </c>
      <c r="J5" s="362">
        <v>2389</v>
      </c>
      <c r="K5" s="365">
        <f>$I5-'Año 2011'!$I5</f>
        <v>3552</v>
      </c>
      <c r="L5" s="364">
        <f>$J5-'Año 2011'!$J5</f>
        <v>285</v>
      </c>
      <c r="M5" s="242"/>
      <c r="O5" s="467" t="s">
        <v>67</v>
      </c>
      <c r="P5" s="468"/>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66"/>
      <c r="Q16" s="466"/>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38" t="s">
        <v>58</v>
      </c>
      <c r="D22" s="111">
        <v>3758</v>
      </c>
      <c r="E22" s="338" t="s">
        <v>58</v>
      </c>
      <c r="F22" s="112">
        <v>3934</v>
      </c>
      <c r="G22" s="338" t="s">
        <v>58</v>
      </c>
      <c r="H22" s="246">
        <v>4085</v>
      </c>
      <c r="I22" s="338" t="s">
        <v>58</v>
      </c>
      <c r="J22" s="246">
        <v>4279</v>
      </c>
      <c r="K22" s="336">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67" t="s">
        <v>67</v>
      </c>
      <c r="P79" s="468"/>
    </row>
    <row r="80" spans="1:16" x14ac:dyDescent="0.2">
      <c r="B80" s="122" t="s">
        <v>163</v>
      </c>
    </row>
    <row r="81" spans="1:13" x14ac:dyDescent="0.2">
      <c r="B81" s="254" t="s">
        <v>220</v>
      </c>
    </row>
    <row r="82" spans="1:13" ht="39.6" customHeight="1" x14ac:dyDescent="0.2">
      <c r="B82" s="495" t="s">
        <v>346</v>
      </c>
      <c r="C82" s="495"/>
      <c r="D82" s="495"/>
      <c r="E82" s="312"/>
      <c r="F82" s="312"/>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31</vt:i4>
      </vt:variant>
      <vt:variant>
        <vt:lpstr>Gráficos</vt:lpstr>
      </vt:variant>
      <vt:variant>
        <vt:i4>1</vt:i4>
      </vt:variant>
      <vt:variant>
        <vt:lpstr>Rangos con nombre</vt:lpstr>
      </vt:variant>
      <vt:variant>
        <vt:i4>54</vt:i4>
      </vt:variant>
    </vt:vector>
  </HeadingPairs>
  <TitlesOfParts>
    <vt:vector size="86"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2020-03-20T17:46:24Z</dcterms:modified>
</cp:coreProperties>
</file>