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edad'!$V$83:$V$85</definedName>
    <definedName name="A_impresión_IM" localSheetId="4">'Cartera por region'!$U$84:$U$86</definedName>
    <definedName name="A_impresión_IM" localSheetId="10">'Cartera total por edad'!$W$84:$W$86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tipo'!$B$3:$H$38</definedName>
    <definedName name="_xlnm.Print_Area" localSheetId="9">'Cartera femenina por edad'!$B$3:$S$37,'Cartera femenina por edad'!$B$43:$S$77,'Cartera femenina por edad'!$B$81:$S$115</definedName>
    <definedName name="_xlnm.Print_Area" localSheetId="8">'Cartera masculina por edad'!$B$3:$S$37,'Cartera masculina por edad'!$B$43:$S$77,'Cartera masculina por edad'!$B$81:$S$115</definedName>
    <definedName name="_xlnm.Print_Area" localSheetId="4">'Cartera por region'!$B$3:$S$37,'Cartera por region'!$B$43:$Q$77,'Cartera por region'!$B$82:$Q$116</definedName>
    <definedName name="_xlnm.Print_Area" localSheetId="10">'Cartera total por edad'!$B$3:$S$37,'Cartera total por edad'!$B$43:$T$78,'Cartera total por edad'!$B$82:$T$117</definedName>
    <definedName name="_xlnm.Print_Area" localSheetId="1">'Cartera vigente por mes'!$B$3:$P$35,'Cartera vigente por mes'!$B$40:$P$72,'Cartera vigente por mes'!$B$76:$P$108</definedName>
    <definedName name="_xlnm.Print_Area" localSheetId="3">'Cotizantes por renta'!$B$3:$V$37</definedName>
    <definedName name="_xlnm.Print_Area" localSheetId="5">'Participacion de cartera'!$B$3:$G$36</definedName>
    <definedName name="_xlnm.Print_Area" localSheetId="6">'Participacion de cartera (2)'!$B$3:$G$36</definedName>
    <definedName name="_xlnm.Print_Area" localSheetId="11">'Suscrip y desahucio del sistema'!$B$2:$H$37</definedName>
    <definedName name="_xlnm.Print_Area" localSheetId="12">'Suscrip y desahucio por isapre'!$B$2:$G$38,'Suscrip y desahucio por isapre'!$B$40:$G$79</definedName>
    <definedName name="_xlnm.Print_Area" localSheetId="2">'Variacion anual de cartera'!$B$3:$K$38</definedName>
  </definedNames>
  <calcPr fullCalcOnLoad="1"/>
</workbook>
</file>

<file path=xl/sharedStrings.xml><?xml version="1.0" encoding="utf-8"?>
<sst xmlns="http://schemas.openxmlformats.org/spreadsheetml/2006/main" count="1161" uniqueCount="281">
  <si>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</si>
  <si>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</si>
  <si>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</si>
  <si>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</si>
  <si>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</si>
  <si>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</si>
  <si>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</si>
  <si>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</si>
  <si>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</si>
  <si>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</si>
  <si>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</si>
  <si>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</si>
  <si>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</si>
  <si>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</si>
  <si>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</si>
  <si>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</si>
  <si>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</si>
  <si>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Fuente: Superintendencia de Isapres.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</si>
  <si>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</si>
  <si>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</si>
  <si>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</si>
  <si>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</si>
  <si>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</si>
  <si>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</si>
  <si>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</si>
  <si>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</si>
  <si>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</si>
  <si>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</si>
  <si>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</si>
  <si>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</si>
  <si>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</si>
  <si>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</si>
  <si>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</si>
  <si>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</si>
  <si>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</si>
  <si>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</si>
  <si>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</si>
  <si>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</si>
  <si>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</si>
  <si>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</si>
  <si>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</si>
  <si>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</si>
  <si>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Promepart</t>
  </si>
  <si>
    <t>Colmena Golden Cross</t>
  </si>
  <si>
    <t>Normédica</t>
  </si>
  <si>
    <t>Vida Tres</t>
  </si>
  <si>
    <t>Isapre Banmédica</t>
  </si>
  <si>
    <t>Sfera</t>
  </si>
  <si>
    <t>Consalud S.A.</t>
  </si>
  <si>
    <t>Total isapres abiertas</t>
  </si>
  <si>
    <t>San Lorenzo</t>
  </si>
  <si>
    <t>El Teniente</t>
  </si>
  <si>
    <t>Chuquicamata</t>
  </si>
  <si>
    <t>Río Blanco</t>
  </si>
  <si>
    <t>Banco del Estado</t>
  </si>
  <si>
    <t>Ferrosalud</t>
  </si>
  <si>
    <t xml:space="preserve">CTC - Istel 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</si>
  <si>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</si>
  <si>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</si>
  <si>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</si>
  <si>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</si>
  <si>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</si>
  <si>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</si>
  <si>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</si>
  <si>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</si>
  <si>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</si>
  <si>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</si>
  <si>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</si>
  <si>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</si>
  <si>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</si>
  <si>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</si>
  <si>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</si>
  <si>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</si>
  <si>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</si>
  <si>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</si>
  <si>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</si>
  <si>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</si>
  <si>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</si>
  <si>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Alemana Salud S.A.</t>
  </si>
  <si>
    <t>Fuente: Superintendencia de Isapres, Archivo Maestro de Beneficiarios.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</si>
  <si>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</si>
  <si>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</si>
  <si>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</si>
  <si>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</si>
  <si>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</si>
  <si>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</si>
  <si>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</si>
  <si>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</si>
  <si>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</si>
  <si>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</si>
  <si>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</si>
  <si>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</si>
  <si>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</si>
  <si>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</si>
  <si>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</si>
  <si>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</si>
  <si>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</si>
  <si>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</si>
  <si>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</si>
  <si>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</si>
  <si>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</si>
  <si>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</si>
  <si>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</si>
  <si>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</si>
  <si>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</si>
  <si>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</si>
  <si>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</si>
  <si>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</si>
  <si>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</si>
  <si>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</si>
  <si>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</si>
  <si>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</si>
  <si>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</si>
  <si>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</si>
  <si>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</si>
  <si>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</si>
  <si>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</si>
  <si>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</si>
  <si>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</si>
  <si>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</si>
  <si>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</si>
  <si>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</si>
  <si>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</si>
  <si>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</si>
  <si>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</si>
  <si>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</si>
  <si>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</si>
  <si>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</si>
  <si>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</si>
  <si>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</si>
  <si>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</si>
  <si>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</si>
  <si>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</si>
  <si>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</si>
  <si>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</si>
  <si>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</si>
  <si>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</si>
  <si>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</si>
  <si>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</si>
  <si>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</si>
  <si>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</si>
  <si>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</si>
  <si>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</si>
  <si>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</si>
  <si>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</si>
  <si>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</si>
  <si>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</si>
  <si>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</si>
  <si>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</si>
  <si>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</si>
  <si>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</si>
  <si>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</si>
  <si>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</si>
  <si>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</si>
  <si>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</si>
  <si>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</si>
  <si>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0 - 100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</si>
  <si>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</si>
  <si>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</si>
  <si>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</si>
  <si>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</si>
  <si>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</si>
  <si>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</si>
  <si>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</si>
  <si>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</si>
  <si>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</si>
  <si>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</si>
  <si>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</si>
  <si>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+ de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</si>
  <si>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</si>
  <si>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</si>
  <si>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</si>
  <si>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</si>
  <si>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</si>
  <si>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</si>
  <si>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</si>
  <si>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</si>
  <si>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</si>
  <si>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</si>
  <si>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</si>
  <si>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</si>
  <si>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</si>
  <si>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</si>
  <si>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</si>
  <si>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</si>
  <si>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</si>
  <si>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</si>
  <si>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57</t>
  </si>
  <si>
    <t xml:space="preserve"> 66</t>
  </si>
  <si>
    <t xml:space="preserve"> 67</t>
  </si>
  <si>
    <t xml:space="preserve"> 70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</si>
  <si>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</si>
  <si>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</si>
  <si>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</si>
  <si>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</si>
  <si>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</si>
  <si>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</si>
  <si>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</si>
  <si>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</si>
  <si>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</si>
  <si>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</si>
  <si>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</si>
  <si>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</si>
  <si>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</si>
  <si>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</si>
  <si>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</si>
  <si>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</si>
  <si>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</si>
  <si>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</si>
  <si>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</si>
  <si>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</si>
  <si>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</si>
  <si>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</si>
  <si>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</si>
  <si>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</si>
  <si>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</si>
  <si>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</si>
  <si>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</si>
  <si>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</si>
  <si>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</si>
  <si>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</si>
  <si>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</si>
  <si>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</si>
  <si>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</si>
  <si>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</si>
  <si>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</si>
  <si>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</si>
  <si>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</si>
  <si>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</si>
  <si>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</si>
  <si>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</si>
  <si>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</si>
  <si>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</si>
  <si>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</si>
  <si>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</si>
  <si>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</si>
  <si>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</si>
  <si>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(*) Sin renta informada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</si>
  <si>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</si>
  <si>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</si>
  <si>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</si>
  <si>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</si>
  <si>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</si>
  <si>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</si>
  <si>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</si>
  <si>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</si>
  <si>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</si>
  <si>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Indice de las Estadísiticas de Cartera del Sistema isapre</t>
  </si>
  <si>
    <t>Volver</t>
  </si>
  <si>
    <t>Número</t>
  </si>
  <si>
    <t>Porcentaje</t>
  </si>
  <si>
    <t>Tramos de renta imponible (en miles de pesos ($))</t>
  </si>
  <si>
    <t>más de 900</t>
  </si>
  <si>
    <t>Dic/02</t>
  </si>
  <si>
    <t>COTIZANTES VIGENTES DEL SISTEMA ISAPRE AÑO 2003</t>
  </si>
  <si>
    <t>CARGAS VIGENTES DEL SISTEMA ISAPRE AÑO 2003</t>
  </si>
  <si>
    <t>BENEFICIARIOS VIGENTES DEL SISTEMA ISAPRE AÑO 2003</t>
  </si>
  <si>
    <t>SUSCRIPCIONES Y DESAHUCIOS DE CONTRATOS POR TRIMESTRES AÑO 2003</t>
  </si>
  <si>
    <t>SUSCRIPCIONES Y DESAHUCIOS DE CONTRATOS POR MES AÑO 2003</t>
  </si>
  <si>
    <t>Vida Plena S.A.</t>
  </si>
  <si>
    <t>ING Salud S.A.</t>
  </si>
  <si>
    <t>Mas Vida</t>
  </si>
  <si>
    <t>(*) La participación es de cada isapre en relación a su mercado.</t>
  </si>
  <si>
    <t>COTIZANTES POR RENTA IMPONIBLE, CONDICION PREVISIONAL E ISAPRE EN DICIEMBRE DE 2003</t>
  </si>
  <si>
    <t>DISTRIBUCION PORCENTUAL DE COTIZANTES POR RENTA IMPONIBLE, CONDICION PREVISIONAL E ISAPRE EN DICIEMBRE DE 2003</t>
  </si>
  <si>
    <t>COTIZANTES POR REGION E ISAPRE EN DICIEMBRE DE 2003</t>
  </si>
  <si>
    <t>CARGAS POR REGION E ISAPRE EN DICIEMBRE DE 2003</t>
  </si>
  <si>
    <t>BENEFICIARIOS POR REGION E ISAPRE EN DICIEMBRE DE 2003</t>
  </si>
  <si>
    <t>DICIEMBRE DE 2003 (*)</t>
  </si>
  <si>
    <t>EN DICIEMBRE DE 2003</t>
  </si>
  <si>
    <t>COTIZANTES SEXO MASCULINO POR EDAD E ISAPRE EN DICIEMBRE DE 2003</t>
  </si>
  <si>
    <t>CARGAS SEXO MASCULINO POR EDAD E ISAPRE EN DICIEMBRE DE 2003</t>
  </si>
  <si>
    <t>BENEFICIARIOS SEXO MASCULINO POR EDAD E ISAPRE EN DICIEMBRE DE 2003</t>
  </si>
  <si>
    <t>COTIZANTES SEXO FEMENINO POR EDAD E ISAPRE EN DICIEMBRE DE 2003</t>
  </si>
  <si>
    <t>CARGAS SEXO FEMENINO POR EDAD E ISAPRE EN DICIEMBRE DE 2003</t>
  </si>
  <si>
    <t>BENEFICIARIOS SEXO FEMENINO POR EDAD E ISAPRE EN DICIEMBRE DE 2003</t>
  </si>
  <si>
    <t>COTIZANTES POR EDAD E ISAPRE EN DICIEMBRE DE 2003</t>
  </si>
  <si>
    <t>CARGAS POR EDAD E ISAPRE EN DICIEMBRE DE 2003</t>
  </si>
  <si>
    <t>BENEFICIARIOS POR EDAD E ISAPRE EN DICIEMBRE DE 2003</t>
  </si>
  <si>
    <t>SUSCRIPCIONES Y DESAHUCIOS DE CONTRATOS POR ISAPRE ENERO-DICIEMBRE 2003</t>
  </si>
  <si>
    <t>PARTICIPACION DE SUSCRIPCIONES Y DESAHUCIOS DE CONTRATOS POR ISAPRE ENERO-DICIEMBRE 2003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</si>
</sst>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0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60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" xfId="22" applyNumberFormat="1" applyFont="1" applyBorder="1" applyAlignment="1" applyProtection="1">
      <alignment horizontal="right"/>
      <protection locked="0"/>
    </xf>
    <xf numFmtId="206" fontId="10" fillId="2" borderId="0" xfId="22" applyNumberFormat="1" applyFont="1" applyFill="1" applyBorder="1" applyAlignment="1" applyProtection="1">
      <alignment horizontal="right"/>
      <protection locked="0"/>
    </xf>
    <xf numFmtId="206" fontId="10" fillId="0" borderId="0" xfId="22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2" xfId="22" applyNumberFormat="1" applyFont="1" applyBorder="1" applyAlignment="1" applyProtection="1">
      <alignment horizontal="right"/>
      <protection locked="0"/>
    </xf>
    <xf numFmtId="37" fontId="8" fillId="0" borderId="3" xfId="0" applyNumberFormat="1" applyFont="1" applyBorder="1" applyAlignment="1" applyProtection="1">
      <alignment horizontal="center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 quotePrefix="1">
      <alignment horizontal="right"/>
      <protection/>
    </xf>
    <xf numFmtId="37" fontId="8" fillId="0" borderId="3" xfId="0" applyNumberFormat="1" applyFont="1" applyBorder="1" applyAlignment="1" applyProtection="1">
      <alignment horizontal="right"/>
      <protection/>
    </xf>
    <xf numFmtId="206" fontId="10" fillId="0" borderId="0" xfId="22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 horizontal="left"/>
      <protection/>
    </xf>
    <xf numFmtId="3" fontId="8" fillId="0" borderId="4" xfId="0" applyNumberFormat="1" applyFont="1" applyBorder="1" applyAlignment="1" applyProtection="1">
      <alignment/>
      <protection/>
    </xf>
    <xf numFmtId="3" fontId="8" fillId="0" borderId="5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" xfId="0" applyNumberFormat="1" applyFont="1" applyBorder="1" applyAlignment="1" applyProtection="1">
      <alignment horizontal="left"/>
      <protection/>
    </xf>
    <xf numFmtId="3" fontId="8" fillId="0" borderId="6" xfId="0" applyNumberFormat="1" applyFont="1" applyBorder="1" applyAlignment="1" applyProtection="1">
      <alignment horizontal="center"/>
      <protection/>
    </xf>
    <xf numFmtId="37" fontId="8" fillId="0" borderId="2" xfId="0" applyNumberFormat="1" applyFont="1" applyBorder="1" applyAlignment="1" applyProtection="1">
      <alignment horizontal="left"/>
      <protection/>
    </xf>
    <xf numFmtId="3" fontId="8" fillId="0" borderId="7" xfId="0" applyNumberFormat="1" applyFont="1" applyBorder="1" applyAlignment="1" applyProtection="1">
      <alignment horizontal="center"/>
      <protection/>
    </xf>
    <xf numFmtId="3" fontId="8" fillId="0" borderId="7" xfId="0" applyNumberFormat="1" applyFont="1" applyBorder="1" applyAlignment="1" applyProtection="1">
      <alignment horizontal="right"/>
      <protection/>
    </xf>
    <xf numFmtId="3" fontId="8" fillId="0" borderId="0" xfId="17" applyNumberFormat="1" applyFont="1" applyAlignment="1" applyProtection="1">
      <alignment/>
      <protection/>
    </xf>
    <xf numFmtId="208" fontId="8" fillId="0" borderId="4" xfId="0" applyNumberFormat="1" applyFont="1" applyBorder="1" applyAlignment="1" applyProtection="1">
      <alignment horizontal="left"/>
      <protection/>
    </xf>
    <xf numFmtId="211" fontId="8" fillId="0" borderId="4" xfId="17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8" xfId="0" applyNumberFormat="1" applyFont="1" applyBorder="1" applyAlignment="1" applyProtection="1">
      <alignment horizontal="centerContinuous"/>
      <protection/>
    </xf>
    <xf numFmtId="3" fontId="8" fillId="0" borderId="6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5" xfId="0" applyNumberFormat="1" applyFont="1" applyBorder="1" applyAlignment="1" applyProtection="1" quotePrefix="1">
      <alignment horizontal="left"/>
      <protection/>
    </xf>
    <xf numFmtId="3" fontId="8" fillId="0" borderId="5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6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2" xfId="0" applyNumberFormat="1" applyFont="1" applyBorder="1" applyAlignment="1" applyProtection="1">
      <alignment horizontal="right"/>
      <protection/>
    </xf>
    <xf numFmtId="37" fontId="8" fillId="0" borderId="2" xfId="0" applyNumberFormat="1" applyFont="1" applyBorder="1" applyAlignment="1" applyProtection="1" quotePrefix="1">
      <alignment horizontal="right"/>
      <protection/>
    </xf>
    <xf numFmtId="37" fontId="8" fillId="0" borderId="7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17" applyNumberFormat="1" applyFont="1" applyAlignment="1" applyProtection="1">
      <alignment/>
      <protection/>
    </xf>
    <xf numFmtId="212" fontId="8" fillId="0" borderId="0" xfId="26" applyNumberFormat="1" applyFont="1" applyAlignment="1" applyProtection="1">
      <alignment/>
      <protection/>
    </xf>
    <xf numFmtId="212" fontId="8" fillId="0" borderId="4" xfId="17" applyNumberFormat="1" applyFont="1" applyBorder="1" applyAlignment="1" applyProtection="1">
      <alignment/>
      <protection/>
    </xf>
    <xf numFmtId="211" fontId="8" fillId="0" borderId="0" xfId="17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206" fontId="8" fillId="0" borderId="1" xfId="0" applyNumberFormat="1" applyFont="1" applyBorder="1" applyAlignment="1" applyProtection="1">
      <alignment horizontal="right"/>
      <protection/>
    </xf>
    <xf numFmtId="37" fontId="8" fillId="0" borderId="2" xfId="0" applyNumberFormat="1" applyFont="1" applyBorder="1" applyAlignment="1" applyProtection="1">
      <alignment horizontal="center"/>
      <protection/>
    </xf>
    <xf numFmtId="206" fontId="8" fillId="0" borderId="2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" xfId="0" applyNumberFormat="1" applyFont="1" applyBorder="1" applyAlignment="1" applyProtection="1">
      <alignment horizontal="center"/>
      <protection/>
    </xf>
    <xf numFmtId="206" fontId="8" fillId="0" borderId="2" xfId="0" applyNumberFormat="1" applyFont="1" applyBorder="1" applyAlignment="1" applyProtection="1">
      <alignment horizontal="center"/>
      <protection/>
    </xf>
    <xf numFmtId="206" fontId="8" fillId="0" borderId="0" xfId="25" applyFont="1">
      <alignment/>
      <protection/>
    </xf>
    <xf numFmtId="206" fontId="8" fillId="0" borderId="0" xfId="25" applyNumberFormat="1" applyFont="1" applyProtection="1">
      <alignment/>
      <protection/>
    </xf>
    <xf numFmtId="206" fontId="8" fillId="0" borderId="0" xfId="25" applyNumberFormat="1" applyFont="1" applyProtection="1" quotePrefix="1">
      <alignment/>
      <protection/>
    </xf>
    <xf numFmtId="37" fontId="8" fillId="0" borderId="0" xfId="25" applyNumberFormat="1" applyFont="1" applyAlignment="1" applyProtection="1">
      <alignment horizontal="center"/>
      <protection/>
    </xf>
    <xf numFmtId="37" fontId="8" fillId="0" borderId="1" xfId="25" applyNumberFormat="1" applyFont="1" applyBorder="1" applyAlignment="1" applyProtection="1">
      <alignment horizontal="left"/>
      <protection/>
    </xf>
    <xf numFmtId="206" fontId="8" fillId="0" borderId="3" xfId="25" applyNumberFormat="1" applyFont="1" applyBorder="1" applyAlignment="1" applyProtection="1">
      <alignment horizontal="centerContinuous"/>
      <protection/>
    </xf>
    <xf numFmtId="206" fontId="8" fillId="0" borderId="1" xfId="25" applyNumberFormat="1" applyFont="1" applyBorder="1" applyProtection="1">
      <alignment/>
      <protection/>
    </xf>
    <xf numFmtId="37" fontId="8" fillId="0" borderId="2" xfId="25" applyNumberFormat="1" applyFont="1" applyBorder="1" applyAlignment="1" applyProtection="1">
      <alignment horizontal="center"/>
      <protection/>
    </xf>
    <xf numFmtId="37" fontId="8" fillId="0" borderId="2" xfId="25" applyNumberFormat="1" applyFont="1" applyBorder="1" applyAlignment="1" applyProtection="1">
      <alignment horizontal="left"/>
      <protection/>
    </xf>
    <xf numFmtId="206" fontId="8" fillId="0" borderId="2" xfId="25" applyNumberFormat="1" applyFont="1" applyBorder="1" applyAlignment="1" applyProtection="1">
      <alignment horizontal="right"/>
      <protection/>
    </xf>
    <xf numFmtId="206" fontId="8" fillId="0" borderId="2" xfId="25" applyNumberFormat="1" applyFont="1" applyBorder="1" applyAlignment="1" applyProtection="1">
      <alignment horizontal="center"/>
      <protection/>
    </xf>
    <xf numFmtId="3" fontId="8" fillId="0" borderId="0" xfId="25" applyNumberFormat="1" applyFont="1">
      <alignment/>
      <protection/>
    </xf>
    <xf numFmtId="212" fontId="8" fillId="0" borderId="0" xfId="19" applyNumberFormat="1" applyFont="1" applyAlignment="1" applyProtection="1">
      <alignment/>
      <protection/>
    </xf>
    <xf numFmtId="3" fontId="8" fillId="0" borderId="0" xfId="19" applyNumberFormat="1" applyFont="1" applyAlignment="1" applyProtection="1">
      <alignment/>
      <protection/>
    </xf>
    <xf numFmtId="37" fontId="8" fillId="0" borderId="0" xfId="25" applyNumberFormat="1" applyFont="1" applyProtection="1">
      <alignment/>
      <protection/>
    </xf>
    <xf numFmtId="212" fontId="8" fillId="0" borderId="0" xfId="25" applyNumberFormat="1" applyFont="1" applyProtection="1">
      <alignment/>
      <protection/>
    </xf>
    <xf numFmtId="3" fontId="8" fillId="0" borderId="0" xfId="19" applyNumberFormat="1" applyFont="1" applyAlignment="1">
      <alignment/>
    </xf>
    <xf numFmtId="9" fontId="8" fillId="0" borderId="0" xfId="19" applyNumberFormat="1" applyFont="1" applyAlignment="1" applyProtection="1">
      <alignment/>
      <protection/>
    </xf>
    <xf numFmtId="208" fontId="8" fillId="0" borderId="1" xfId="25" applyNumberFormat="1" applyFont="1" applyBorder="1" applyProtection="1">
      <alignment/>
      <protection/>
    </xf>
    <xf numFmtId="206" fontId="8" fillId="0" borderId="0" xfId="25" applyFont="1" quotePrefix="1">
      <alignment/>
      <protection/>
    </xf>
    <xf numFmtId="206" fontId="10" fillId="0" borderId="6" xfId="22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7" fontId="8" fillId="0" borderId="9" xfId="0" applyNumberFormat="1" applyFont="1" applyBorder="1" applyAlignment="1" applyProtection="1">
      <alignment horizontal="centerContinuous"/>
      <protection/>
    </xf>
    <xf numFmtId="37" fontId="8" fillId="0" borderId="1" xfId="0" applyNumberFormat="1" applyFont="1" applyBorder="1" applyAlignment="1" applyProtection="1">
      <alignment horizontal="centerContinuous"/>
      <protection/>
    </xf>
    <xf numFmtId="39" fontId="8" fillId="0" borderId="0" xfId="0" applyNumberFormat="1" applyFont="1" applyAlignment="1">
      <alignment horizontal="right"/>
    </xf>
    <xf numFmtId="206" fontId="8" fillId="0" borderId="10" xfId="0" applyNumberFormat="1" applyFont="1" applyBorder="1" applyAlignment="1" applyProtection="1">
      <alignment horizontal="right"/>
      <protection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centerContinuous"/>
      <protection/>
    </xf>
    <xf numFmtId="37" fontId="8" fillId="0" borderId="1" xfId="0" applyNumberFormat="1" applyFont="1" applyBorder="1" applyAlignment="1" applyProtection="1">
      <alignment horizontal="center"/>
      <protection/>
    </xf>
    <xf numFmtId="206" fontId="8" fillId="2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17" applyNumberFormat="1" applyFont="1" applyBorder="1" applyAlignment="1" applyProtection="1">
      <alignment/>
      <protection/>
    </xf>
    <xf numFmtId="212" fontId="8" fillId="0" borderId="0" xfId="17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206" fontId="8" fillId="0" borderId="3" xfId="0" applyNumberFormat="1" applyFont="1" applyBorder="1" applyAlignment="1" applyProtection="1">
      <alignment horizontal="centerContinuous"/>
      <protection/>
    </xf>
    <xf numFmtId="206" fontId="8" fillId="0" borderId="1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206" fontId="8" fillId="0" borderId="2" xfId="0" applyNumberFormat="1" applyFont="1" applyBorder="1" applyAlignment="1" applyProtection="1">
      <alignment horizontal="centerContinuous"/>
      <protection/>
    </xf>
    <xf numFmtId="206" fontId="8" fillId="0" borderId="2" xfId="0" applyNumberFormat="1" applyFont="1" applyBorder="1" applyAlignment="1" applyProtection="1">
      <alignment/>
      <protection/>
    </xf>
    <xf numFmtId="3" fontId="12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>
      <alignment/>
    </xf>
    <xf numFmtId="208" fontId="8" fillId="0" borderId="1" xfId="0" applyNumberFormat="1" applyFont="1" applyBorder="1" applyAlignment="1" applyProtection="1">
      <alignment/>
      <protection/>
    </xf>
    <xf numFmtId="213" fontId="8" fillId="0" borderId="1" xfId="0" applyNumberFormat="1" applyFont="1" applyBorder="1" applyAlignment="1" applyProtection="1">
      <alignment/>
      <protection/>
    </xf>
    <xf numFmtId="206" fontId="8" fillId="0" borderId="0" xfId="0" applyFont="1" applyFill="1" applyAlignment="1">
      <alignment/>
    </xf>
    <xf numFmtId="37" fontId="8" fillId="0" borderId="0" xfId="0" applyNumberFormat="1" applyFont="1" applyAlignment="1" applyProtection="1">
      <alignment/>
      <protection/>
    </xf>
    <xf numFmtId="37" fontId="8" fillId="0" borderId="5" xfId="0" applyNumberFormat="1" applyFont="1" applyBorder="1" applyAlignment="1" applyProtection="1">
      <alignment horizontal="left"/>
      <protection/>
    </xf>
    <xf numFmtId="211" fontId="8" fillId="0" borderId="5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23" applyFont="1">
      <alignment/>
      <protection/>
    </xf>
    <xf numFmtId="37" fontId="16" fillId="0" borderId="0" xfId="23" applyFont="1">
      <alignment/>
      <protection/>
    </xf>
    <xf numFmtId="37" fontId="17" fillId="0" borderId="0" xfId="23" applyFont="1">
      <alignment/>
      <protection/>
    </xf>
    <xf numFmtId="37" fontId="18" fillId="0" borderId="0" xfId="23" applyFont="1">
      <alignment/>
      <protection/>
    </xf>
    <xf numFmtId="206" fontId="19" fillId="0" borderId="0" xfId="15" applyFont="1" applyAlignment="1">
      <alignment/>
    </xf>
    <xf numFmtId="212" fontId="8" fillId="0" borderId="0" xfId="26" applyNumberFormat="1" applyFont="1" applyAlignment="1" applyProtection="1">
      <alignment horizontal="left"/>
      <protection/>
    </xf>
    <xf numFmtId="206" fontId="14" fillId="0" borderId="0" xfId="24" applyFont="1" applyAlignment="1">
      <alignment horizontal="center"/>
      <protection/>
    </xf>
    <xf numFmtId="206" fontId="19" fillId="0" borderId="0" xfId="15" applyFont="1" applyAlignment="1">
      <alignment horizontal="center"/>
    </xf>
    <xf numFmtId="37" fontId="8" fillId="0" borderId="0" xfId="0" applyNumberFormat="1" applyFont="1" applyAlignment="1" applyProtection="1">
      <alignment horizontal="left" wrapText="1"/>
      <protection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justify" vertical="top" wrapText="1"/>
      <protection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justify" wrapText="1"/>
      <protection/>
    </xf>
    <xf numFmtId="206" fontId="8" fillId="0" borderId="0" xfId="0" applyNumberFormat="1" applyFont="1" applyAlignment="1" applyProtection="1">
      <alignment horizontal="justify" wrapText="1"/>
      <protection/>
    </xf>
    <xf numFmtId="206" fontId="0" fillId="0" borderId="0" xfId="0" applyAlignment="1">
      <alignment horizontal="justify" wrapText="1"/>
    </xf>
    <xf numFmtId="206" fontId="8" fillId="0" borderId="0" xfId="0" applyNumberFormat="1" applyFont="1" applyAlignment="1" applyProtection="1">
      <alignment horizontal="left" wrapText="1"/>
      <protection/>
    </xf>
    <xf numFmtId="206" fontId="8" fillId="0" borderId="0" xfId="0" applyFont="1" applyAlignment="1">
      <alignment horizontal="justify" wrapText="1"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8" fillId="0" borderId="3" xfId="0" applyNumberFormat="1" applyFont="1" applyBorder="1" applyAlignment="1" applyProtection="1">
      <alignment horizontal="center"/>
      <protection/>
    </xf>
    <xf numFmtId="37" fontId="14" fillId="0" borderId="0" xfId="25" applyNumberFormat="1" applyFont="1" applyAlignment="1" applyProtection="1">
      <alignment horizontal="center"/>
      <protection/>
    </xf>
    <xf numFmtId="206" fontId="14" fillId="0" borderId="0" xfId="25" applyFont="1" applyAlignment="1">
      <alignment horizontal="center"/>
      <protection/>
    </xf>
    <xf numFmtId="37" fontId="8" fillId="0" borderId="3" xfId="0" applyNumberFormat="1" applyFont="1" applyBorder="1" applyAlignment="1" applyProtection="1">
      <alignment horizontal="center"/>
      <protection/>
    </xf>
    <xf numFmtId="3" fontId="8" fillId="0" borderId="8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  <xf numFmtId="206" fontId="8" fillId="0" borderId="0" xfId="0" applyFont="1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" xfId="22"/>
    <cellStyle name="Normal_Cartera dic 2000" xfId="23"/>
    <cellStyle name="Normal_Licencias dic 1996" xfId="24"/>
    <cellStyle name="Normal_VA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showGridLines="0" tabSelected="1" workbookViewId="0" topLeftCell="A1">
      <selection activeCell="B1" sqref="B1:D1"/>
    </sheetView>
  </sheetViews>
  <sheetFormatPr defaultColWidth="11.19921875" defaultRowHeight="15"/>
  <cols>
    <col min="1" max="1" width="4.09765625" style="135" customWidth="1"/>
    <col min="2" max="2" width="30.5" style="135" bestFit="1" customWidth="1"/>
    <col min="3" max="3" width="1.203125" style="135" bestFit="1" customWidth="1"/>
    <col min="4" max="4" width="48.09765625" style="135" bestFit="1" customWidth="1"/>
    <col min="5" max="16384" width="10" style="135" customWidth="1"/>
  </cols>
  <sheetData>
    <row r="1" spans="2:4" ht="13.5">
      <c r="B1" s="140" t="s">
        <v>247</v>
      </c>
      <c r="C1" s="140"/>
      <c r="D1" s="140"/>
    </row>
    <row r="3" spans="2:4" ht="11.25">
      <c r="B3" s="136" t="s">
        <v>197</v>
      </c>
      <c r="C3" s="134" t="s">
        <v>198</v>
      </c>
      <c r="D3" s="137" t="s">
        <v>199</v>
      </c>
    </row>
    <row r="4" spans="2:4" ht="11.25">
      <c r="B4" s="134"/>
      <c r="C4" s="134"/>
      <c r="D4" s="137" t="s">
        <v>200</v>
      </c>
    </row>
    <row r="5" spans="2:4" ht="11.25">
      <c r="B5" s="134"/>
      <c r="C5" s="134"/>
      <c r="D5" s="137" t="s">
        <v>201</v>
      </c>
    </row>
    <row r="6" spans="2:4" ht="11.25">
      <c r="B6" s="136" t="s">
        <v>202</v>
      </c>
      <c r="C6" s="134" t="s">
        <v>198</v>
      </c>
      <c r="D6" s="137" t="s">
        <v>203</v>
      </c>
    </row>
    <row r="7" spans="2:4" ht="11.25">
      <c r="B7" s="136" t="s">
        <v>204</v>
      </c>
      <c r="C7" s="134" t="s">
        <v>198</v>
      </c>
      <c r="D7" s="137" t="s">
        <v>205</v>
      </c>
    </row>
    <row r="8" spans="2:4" ht="11.25">
      <c r="B8" s="136" t="s">
        <v>206</v>
      </c>
      <c r="C8" s="134" t="s">
        <v>198</v>
      </c>
      <c r="D8" s="137" t="s">
        <v>207</v>
      </c>
    </row>
    <row r="9" spans="2:4" ht="11.25">
      <c r="B9" s="134"/>
      <c r="C9" s="134"/>
      <c r="D9" s="137" t="s">
        <v>208</v>
      </c>
    </row>
    <row r="10" spans="2:4" ht="11.25">
      <c r="B10" s="134"/>
      <c r="C10" s="134"/>
      <c r="D10" s="137" t="s">
        <v>209</v>
      </c>
    </row>
    <row r="11" spans="2:4" ht="11.25">
      <c r="B11" s="136" t="s">
        <v>210</v>
      </c>
      <c r="C11" s="134" t="s">
        <v>198</v>
      </c>
      <c r="D11" s="137" t="s">
        <v>211</v>
      </c>
    </row>
    <row r="12" spans="2:4" ht="11.25">
      <c r="B12" s="136" t="s">
        <v>243</v>
      </c>
      <c r="C12" s="134" t="s">
        <v>198</v>
      </c>
      <c r="D12" s="137" t="s">
        <v>244</v>
      </c>
    </row>
    <row r="13" spans="2:4" ht="11.25">
      <c r="B13" s="136" t="s">
        <v>212</v>
      </c>
      <c r="C13" s="134" t="s">
        <v>198</v>
      </c>
      <c r="D13" s="137" t="s">
        <v>213</v>
      </c>
    </row>
    <row r="14" spans="2:4" ht="11.25">
      <c r="B14" s="136" t="s">
        <v>214</v>
      </c>
      <c r="C14" s="134" t="s">
        <v>198</v>
      </c>
      <c r="D14" s="137" t="s">
        <v>215</v>
      </c>
    </row>
    <row r="15" spans="2:4" ht="11.25">
      <c r="B15" s="134"/>
      <c r="C15" s="134"/>
      <c r="D15" s="137" t="s">
        <v>216</v>
      </c>
    </row>
    <row r="16" spans="2:4" ht="11.25">
      <c r="B16" s="134"/>
      <c r="C16" s="134"/>
      <c r="D16" s="137" t="s">
        <v>217</v>
      </c>
    </row>
    <row r="17" spans="2:4" ht="11.25">
      <c r="B17" s="136" t="s">
        <v>218</v>
      </c>
      <c r="C17" s="134" t="s">
        <v>198</v>
      </c>
      <c r="D17" s="137" t="s">
        <v>219</v>
      </c>
    </row>
    <row r="18" spans="2:4" ht="11.25">
      <c r="B18" s="134"/>
      <c r="C18" s="134"/>
      <c r="D18" s="137" t="s">
        <v>220</v>
      </c>
    </row>
    <row r="19" spans="2:4" ht="11.25">
      <c r="B19" s="134"/>
      <c r="C19" s="134"/>
      <c r="D19" s="137" t="s">
        <v>221</v>
      </c>
    </row>
    <row r="20" spans="2:4" ht="11.25">
      <c r="B20" s="136" t="s">
        <v>222</v>
      </c>
      <c r="C20" s="134" t="s">
        <v>198</v>
      </c>
      <c r="D20" s="137" t="s">
        <v>223</v>
      </c>
    </row>
    <row r="21" spans="2:4" ht="11.25">
      <c r="B21" s="134"/>
      <c r="C21" s="134"/>
      <c r="D21" s="137" t="s">
        <v>224</v>
      </c>
    </row>
    <row r="22" spans="2:4" ht="11.25">
      <c r="B22" s="134"/>
      <c r="C22" s="134"/>
      <c r="D22" s="137" t="s">
        <v>225</v>
      </c>
    </row>
    <row r="23" spans="2:4" ht="11.25">
      <c r="B23" s="136" t="s">
        <v>226</v>
      </c>
      <c r="C23" s="134" t="s">
        <v>198</v>
      </c>
      <c r="D23" s="137" t="s">
        <v>227</v>
      </c>
    </row>
    <row r="24" spans="2:4" ht="11.25">
      <c r="B24" s="134"/>
      <c r="C24" s="134"/>
      <c r="D24" s="137" t="s">
        <v>228</v>
      </c>
    </row>
    <row r="25" spans="2:4" ht="11.25">
      <c r="B25" s="136" t="s">
        <v>229</v>
      </c>
      <c r="C25" s="134" t="s">
        <v>198</v>
      </c>
      <c r="D25" s="137" t="s">
        <v>230</v>
      </c>
    </row>
    <row r="26" ht="11.25">
      <c r="D26" s="137"/>
    </row>
    <row r="27" ht="11.25">
      <c r="D27" s="137"/>
    </row>
    <row r="28" ht="11.25">
      <c r="D28" s="137"/>
    </row>
    <row r="29" ht="11.25">
      <c r="D29" s="137"/>
    </row>
    <row r="30" ht="11.25">
      <c r="D30" s="137"/>
    </row>
    <row r="31" ht="11.25">
      <c r="D31" s="137"/>
    </row>
    <row r="32" ht="11.25">
      <c r="D32" s="137"/>
    </row>
    <row r="33" ht="11.25">
      <c r="D33" s="137"/>
    </row>
    <row r="34" ht="11.25">
      <c r="D34" s="137"/>
    </row>
    <row r="35" ht="11.25">
      <c r="D35" s="137"/>
    </row>
    <row r="36" ht="11.25">
      <c r="D36" s="137"/>
    </row>
    <row r="37" ht="11.25">
      <c r="D37" s="137"/>
    </row>
    <row r="38" ht="11.25">
      <c r="D38" s="137"/>
    </row>
    <row r="39" ht="11.25">
      <c r="D39" s="137"/>
    </row>
    <row r="40" ht="11.25">
      <c r="D40" s="137"/>
    </row>
    <row r="41" ht="11.25">
      <c r="D41" s="137"/>
    </row>
    <row r="42" ht="11.25">
      <c r="D42" s="137"/>
    </row>
    <row r="43" ht="11.25">
      <c r="D43" s="137"/>
    </row>
  </sheetData>
  <mergeCells count="1">
    <mergeCell ref="B1:D1"/>
  </mergeCells>
  <hyperlinks>
    <hyperlink ref="B3" location="'Cartera vigente por mes'!A1" display="Cartera vigente por mes"/>
    <hyperlink ref="B6" location="'Variacion anual de cartera'!A1" display="Variación anual de cartera"/>
    <hyperlink ref="B7" location="'Cotizantes por renta'!A1" display="Cotizantes por renta"/>
    <hyperlink ref="B8" location="'Cartera por region'!A1" display="Cartera por región"/>
    <hyperlink ref="B11" location="'Participacion de cartera'!A1" display="Participación cartera"/>
    <hyperlink ref="B12" location="'Participacion de cartera (2)'!A1" display="Participación cartera (2)"/>
    <hyperlink ref="B13" location="'Beneficiarios por tipo'!A1" display="Beneficiarios por tipo"/>
    <hyperlink ref="B14" location="'Cartera masculina por edad'!A1" display="Cartera masculina por edad"/>
    <hyperlink ref="B17" location="'Cartera femenina por edad'!A1" display="Cartera femenina por edad"/>
    <hyperlink ref="B20" location="'Cartera total por edad'!A1" display="Cartera total por edad"/>
    <hyperlink ref="B23" location="'Suscrip y desahucio del sistema'!A1" display="Suscrip y desahucio del sistema"/>
    <hyperlink ref="B25" location="'Suscrip y desahucio por isapre'!A1" display="Suscrip y desahucio por isapre"/>
    <hyperlink ref="D3" location="'Cartera vigente por mes'!A1" display="Cotizantes vigentes del sistema isapre"/>
    <hyperlink ref="D4" location="'Cartera vigente por mes'!A43" display="Cargas vigentes del sistema isapre"/>
    <hyperlink ref="D5" location="'Cartera vigente por mes'!A83" display="Beneficiarios vigentes del sistema isapre"/>
    <hyperlink ref="D6" location="'Variacion anual de cartera'!A1" display="Cotizantes y beneficiarios por isapre, número y tasas de crecimiento"/>
    <hyperlink ref="D7" location="'Cotizantes por renta'!A1" display="Cotizantes por renta imponible, condición previsional e isapre"/>
    <hyperlink ref="D8" location="'Cartera por region'!A1" display="Cotizantes por región e isapre"/>
    <hyperlink ref="D9" location="'Cartera por region'!A44" display="Cargas por región e isapre"/>
    <hyperlink ref="D10" location="'Cartera por region'!A85" display="Beneficiarios por región e isapre"/>
    <hyperlink ref="D11" location="'Participacion de cartera'!A1" display="Participación cotizantes y beneficiarios por isapre "/>
    <hyperlink ref="D12" location="'Participacion de cartera (2)'!A1" display="Participación cotizantes y beneficiarios por isapre con propietarios en común"/>
    <hyperlink ref="D13" location="'Beneficiarios por tipo'!A1" display="Beneficiarios por condición previsional del cotizante e isapre "/>
    <hyperlink ref="D14" location="'Cartera masculina por edad'!A1" display="Cotizantes sexo masculino por edad e isapre"/>
    <hyperlink ref="D15" location="'Cartera masculina por edad'!A44" display="Cargas sexo masculino por edad e isapre"/>
    <hyperlink ref="D16" location="'Cartera masculina por edad'!A84" display="Beneficiarios sexo masculino por edad e isapre"/>
    <hyperlink ref="D17" location="'Cartera femenina por edad'!A1" display="Cotizantes sexo femenino por edad e isapre"/>
    <hyperlink ref="D18" location="'Cartera femenina por edad'!A44" display="Cargas sexo femenino por edad e isapre"/>
    <hyperlink ref="D19" location="'Cartera femenina por edad'!A84" display="Beneficiarios sexo femenino por edad e isapre"/>
    <hyperlink ref="D20" location="'Cartera total por edad'!A1" display="Cotizantes por edad e isapre"/>
    <hyperlink ref="D21" location="'Cartera total por edad'!A44" display="Cargas por edad e isapre"/>
    <hyperlink ref="D22" location="'Cartera total por edad'!A84" display="Beneficiarios por edad e isapre"/>
    <hyperlink ref="D23" location="'Suscrip y desahucio del sistema'!A1" display="Suscripciones y desahucios de contratos por trimestres"/>
    <hyperlink ref="D24" location="'Suscrip y desahucio del sistema'!A17" display="Suscripciones y desahucios de contratos por mes"/>
    <hyperlink ref="D25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17"/>
  <sheetViews>
    <sheetView showGridLines="0" zoomScale="75" zoomScaleNormal="75" workbookViewId="0" topLeftCell="A1">
      <selection activeCell="B3" sqref="B3:S3"/>
    </sheetView>
  </sheetViews>
  <sheetFormatPr defaultColWidth="6.796875" defaultRowHeight="15"/>
  <cols>
    <col min="1" max="1" width="4.59765625" style="1" bestFit="1" customWidth="1"/>
    <col min="2" max="2" width="19.5" style="1" customWidth="1"/>
    <col min="3" max="3" width="8.09765625" style="1" bestFit="1" customWidth="1"/>
    <col min="4" max="4" width="7.09765625" style="1" bestFit="1" customWidth="1"/>
    <col min="5" max="8" width="8.09765625" style="1" bestFit="1" customWidth="1"/>
    <col min="9" max="13" width="7.09765625" style="1" bestFit="1" customWidth="1"/>
    <col min="14" max="14" width="6.59765625" style="1" bestFit="1" customWidth="1"/>
    <col min="15" max="17" width="6.09765625" style="1" bestFit="1" customWidth="1"/>
    <col min="18" max="18" width="8.09765625" style="1" bestFit="1" customWidth="1"/>
    <col min="19" max="19" width="8.59765625" style="1" bestFit="1" customWidth="1"/>
    <col min="20" max="20" width="7.69921875" style="1" hidden="1" customWidth="1"/>
    <col min="21" max="21" width="10" style="1" hidden="1" customWidth="1"/>
    <col min="22" max="22" width="10.69921875" style="1" hidden="1" customWidth="1"/>
    <col min="23" max="33" width="0" style="1" hidden="1" customWidth="1"/>
    <col min="34" max="16384" width="6.69921875" style="1" customWidth="1"/>
  </cols>
  <sheetData>
    <row r="1" spans="1:19" ht="12.75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2:256" ht="10.5" customHeight="1">
      <c r="B2" s="143" t="s">
        <v>82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25"/>
      <c r="U2" s="25"/>
      <c r="V2" s="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2:256" ht="14.25" thickBot="1">
      <c r="B3" s="143" t="s">
        <v>273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25"/>
      <c r="U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2" thickBot="1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5" t="s">
        <v>83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1.25">
      <c r="A5" s="28" t="s">
        <v>1</v>
      </c>
      <c r="B5" s="28" t="s">
        <v>1</v>
      </c>
      <c r="C5" s="156" t="s">
        <v>62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54"/>
      <c r="S5" s="54"/>
      <c r="T5" s="25"/>
      <c r="U5" s="25"/>
      <c r="V5" s="7" t="s">
        <v>84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1.25">
      <c r="A6" s="30" t="s">
        <v>40</v>
      </c>
      <c r="B6" s="30" t="s">
        <v>41</v>
      </c>
      <c r="C6" s="56" t="s">
        <v>63</v>
      </c>
      <c r="D6" s="56" t="s">
        <v>64</v>
      </c>
      <c r="E6" s="56" t="s">
        <v>65</v>
      </c>
      <c r="F6" s="56" t="s">
        <v>66</v>
      </c>
      <c r="G6" s="56" t="s">
        <v>67</v>
      </c>
      <c r="H6" s="56" t="s">
        <v>68</v>
      </c>
      <c r="I6" s="56" t="s">
        <v>69</v>
      </c>
      <c r="J6" s="56" t="s">
        <v>70</v>
      </c>
      <c r="K6" s="56" t="s">
        <v>71</v>
      </c>
      <c r="L6" s="56" t="s">
        <v>72</v>
      </c>
      <c r="M6" s="56" t="s">
        <v>73</v>
      </c>
      <c r="N6" s="56" t="s">
        <v>74</v>
      </c>
      <c r="O6" s="56" t="s">
        <v>75</v>
      </c>
      <c r="P6" s="56" t="s">
        <v>76</v>
      </c>
      <c r="Q6" s="57" t="s">
        <v>77</v>
      </c>
      <c r="R6" s="57" t="s">
        <v>238</v>
      </c>
      <c r="S6" s="58" t="s">
        <v>4</v>
      </c>
      <c r="T6" s="25"/>
      <c r="U6" s="25"/>
      <c r="V6" s="9" t="s">
        <v>85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1.25">
      <c r="A7" s="4">
        <v>57</v>
      </c>
      <c r="B7" s="15" t="str">
        <f>+'Cartera masculina por edad'!B7</f>
        <v>Promepart</v>
      </c>
      <c r="C7" s="27">
        <v>64</v>
      </c>
      <c r="D7" s="27">
        <v>1106</v>
      </c>
      <c r="E7" s="27">
        <v>2171</v>
      </c>
      <c r="F7" s="27">
        <v>2716</v>
      </c>
      <c r="G7" s="27">
        <v>2335</v>
      </c>
      <c r="H7" s="27">
        <v>2178</v>
      </c>
      <c r="I7" s="27">
        <v>1886</v>
      </c>
      <c r="J7" s="27">
        <v>1582</v>
      </c>
      <c r="K7" s="27">
        <v>1274</v>
      </c>
      <c r="L7" s="27">
        <v>925</v>
      </c>
      <c r="M7" s="27">
        <v>657</v>
      </c>
      <c r="N7" s="27">
        <v>541</v>
      </c>
      <c r="O7" s="27">
        <v>267</v>
      </c>
      <c r="P7" s="27">
        <v>135</v>
      </c>
      <c r="Q7" s="27">
        <v>84</v>
      </c>
      <c r="R7" s="27"/>
      <c r="S7" s="33">
        <f aca="true" t="shared" si="0" ref="S7:S15">SUM(C7:R7)</f>
        <v>17921</v>
      </c>
      <c r="T7" s="25"/>
      <c r="U7" s="17"/>
      <c r="V7" s="63">
        <f>+S7/'Cartera total por edad'!S7</f>
        <v>0.31459115963908296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1.25">
      <c r="A8" s="4">
        <v>67</v>
      </c>
      <c r="B8" s="15" t="str">
        <f>+'Cartera masculina por edad'!B8</f>
        <v>Colmena Golden Cross</v>
      </c>
      <c r="C8" s="27">
        <v>86</v>
      </c>
      <c r="D8" s="27">
        <v>1599</v>
      </c>
      <c r="E8" s="27">
        <v>9477</v>
      </c>
      <c r="F8" s="27">
        <v>11831</v>
      </c>
      <c r="G8" s="27">
        <v>8320</v>
      </c>
      <c r="H8" s="27">
        <v>7378</v>
      </c>
      <c r="I8" s="27">
        <v>6998</v>
      </c>
      <c r="J8" s="27">
        <v>5757</v>
      </c>
      <c r="K8" s="27">
        <v>4391</v>
      </c>
      <c r="L8" s="27">
        <v>2926</v>
      </c>
      <c r="M8" s="27">
        <v>1523</v>
      </c>
      <c r="N8" s="27">
        <v>893</v>
      </c>
      <c r="O8" s="27">
        <v>658</v>
      </c>
      <c r="P8" s="27">
        <v>231</v>
      </c>
      <c r="Q8" s="27">
        <v>158</v>
      </c>
      <c r="R8" s="27"/>
      <c r="S8" s="33">
        <f t="shared" si="0"/>
        <v>62226</v>
      </c>
      <c r="T8" s="25"/>
      <c r="U8" s="17"/>
      <c r="V8" s="63">
        <f>+S8/'Cartera total por edad'!S8</f>
        <v>0.39889740055771017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1.25">
      <c r="A9" s="4">
        <v>70</v>
      </c>
      <c r="B9" s="15" t="str">
        <f>+'Cartera masculina por edad'!B9</f>
        <v>Normédica</v>
      </c>
      <c r="C9" s="27">
        <v>46</v>
      </c>
      <c r="D9" s="27">
        <v>362</v>
      </c>
      <c r="E9" s="27">
        <v>955</v>
      </c>
      <c r="F9" s="27">
        <v>1101</v>
      </c>
      <c r="G9" s="27">
        <v>772</v>
      </c>
      <c r="H9" s="27">
        <v>746</v>
      </c>
      <c r="I9" s="27">
        <v>726</v>
      </c>
      <c r="J9" s="27">
        <v>619</v>
      </c>
      <c r="K9" s="27">
        <v>381</v>
      </c>
      <c r="L9" s="27">
        <v>187</v>
      </c>
      <c r="M9" s="27">
        <v>68</v>
      </c>
      <c r="N9" s="27">
        <v>34</v>
      </c>
      <c r="O9" s="27">
        <v>5</v>
      </c>
      <c r="P9" s="27">
        <v>2</v>
      </c>
      <c r="Q9" s="27">
        <v>1</v>
      </c>
      <c r="R9" s="27"/>
      <c r="S9" s="33">
        <f t="shared" si="0"/>
        <v>6005</v>
      </c>
      <c r="T9" s="25"/>
      <c r="U9" s="17"/>
      <c r="V9" s="63">
        <f>+S9/'Cartera total por edad'!S9</f>
        <v>0.2772903583302549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1.25">
      <c r="A10" s="4">
        <v>78</v>
      </c>
      <c r="B10" s="15" t="str">
        <f>+'Cartera masculina por edad'!B10</f>
        <v>ING Salud S.A.</v>
      </c>
      <c r="C10" s="27">
        <v>416</v>
      </c>
      <c r="D10" s="27">
        <v>4684</v>
      </c>
      <c r="E10" s="27">
        <v>15094</v>
      </c>
      <c r="F10" s="27">
        <v>18748</v>
      </c>
      <c r="G10" s="27">
        <v>16705</v>
      </c>
      <c r="H10" s="27">
        <v>14798</v>
      </c>
      <c r="I10" s="27">
        <v>13445</v>
      </c>
      <c r="J10" s="27">
        <v>9632</v>
      </c>
      <c r="K10" s="27">
        <v>6533</v>
      </c>
      <c r="L10" s="27">
        <v>3539</v>
      </c>
      <c r="M10" s="27">
        <v>1910</v>
      </c>
      <c r="N10" s="27">
        <v>1026</v>
      </c>
      <c r="O10" s="27">
        <v>432</v>
      </c>
      <c r="P10" s="27">
        <v>223</v>
      </c>
      <c r="Q10" s="27">
        <v>77</v>
      </c>
      <c r="R10" s="27"/>
      <c r="S10" s="33">
        <f t="shared" si="0"/>
        <v>107262</v>
      </c>
      <c r="T10" s="25"/>
      <c r="U10" s="17"/>
      <c r="V10" s="63">
        <f>+S10/'Cartera total por edad'!S10</f>
        <v>0.3756237808913807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1.25">
      <c r="A11" s="4">
        <v>80</v>
      </c>
      <c r="B11" s="15" t="str">
        <f>+'Cartera masculina por edad'!B11</f>
        <v>Vida Tres</v>
      </c>
      <c r="C11" s="27">
        <v>55</v>
      </c>
      <c r="D11" s="27">
        <v>730</v>
      </c>
      <c r="E11" s="27">
        <v>3932</v>
      </c>
      <c r="F11" s="27">
        <v>5608</v>
      </c>
      <c r="G11" s="27">
        <v>4411</v>
      </c>
      <c r="H11" s="27">
        <v>3650</v>
      </c>
      <c r="I11" s="27">
        <v>3072</v>
      </c>
      <c r="J11" s="27">
        <v>2136</v>
      </c>
      <c r="K11" s="27">
        <v>1876</v>
      </c>
      <c r="L11" s="27">
        <v>1142</v>
      </c>
      <c r="M11" s="27">
        <v>664</v>
      </c>
      <c r="N11" s="27">
        <v>496</v>
      </c>
      <c r="O11" s="27">
        <v>190</v>
      </c>
      <c r="P11" s="27">
        <v>89</v>
      </c>
      <c r="Q11" s="27">
        <v>46</v>
      </c>
      <c r="R11" s="27"/>
      <c r="S11" s="33">
        <f t="shared" si="0"/>
        <v>28097</v>
      </c>
      <c r="T11" s="25"/>
      <c r="U11" s="17"/>
      <c r="V11" s="63">
        <f>+S11/'Cartera total por edad'!S11</f>
        <v>0.4141595790156395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1.25">
      <c r="A12" s="4">
        <v>88</v>
      </c>
      <c r="B12" s="15" t="str">
        <f>+'Cartera masculina por edad'!B12</f>
        <v>Mas Vida</v>
      </c>
      <c r="C12" s="27">
        <v>162</v>
      </c>
      <c r="D12" s="27">
        <v>900</v>
      </c>
      <c r="E12" s="27">
        <v>6493</v>
      </c>
      <c r="F12" s="27">
        <v>8910</v>
      </c>
      <c r="G12" s="27">
        <v>7521</v>
      </c>
      <c r="H12" s="27">
        <v>6028</v>
      </c>
      <c r="I12" s="27">
        <v>4663</v>
      </c>
      <c r="J12" s="27">
        <v>3453</v>
      </c>
      <c r="K12" s="27">
        <v>1812</v>
      </c>
      <c r="L12" s="27">
        <v>892</v>
      </c>
      <c r="M12" s="27">
        <v>387</v>
      </c>
      <c r="N12" s="27">
        <v>258</v>
      </c>
      <c r="O12" s="27">
        <v>132</v>
      </c>
      <c r="P12" s="27">
        <v>73</v>
      </c>
      <c r="Q12" s="27">
        <v>54</v>
      </c>
      <c r="R12" s="27"/>
      <c r="S12" s="33">
        <f t="shared" si="0"/>
        <v>41738</v>
      </c>
      <c r="T12" s="25"/>
      <c r="U12" s="17"/>
      <c r="V12" s="63">
        <f>+S12/'Cartera total por edad'!S12</f>
        <v>0.4449680170575693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1.25">
      <c r="A13" s="4">
        <v>99</v>
      </c>
      <c r="B13" s="15" t="str">
        <f>+'Cartera masculina por edad'!B13</f>
        <v>Isapre Banmédica</v>
      </c>
      <c r="C13" s="27">
        <v>167</v>
      </c>
      <c r="D13" s="27">
        <v>3228</v>
      </c>
      <c r="E13" s="27">
        <v>11273</v>
      </c>
      <c r="F13" s="27">
        <v>14013</v>
      </c>
      <c r="G13" s="27">
        <v>12931</v>
      </c>
      <c r="H13" s="27">
        <v>11590</v>
      </c>
      <c r="I13" s="27">
        <v>8991</v>
      </c>
      <c r="J13" s="27">
        <v>7414</v>
      </c>
      <c r="K13" s="27">
        <v>5823</v>
      </c>
      <c r="L13" s="27">
        <v>3725</v>
      </c>
      <c r="M13" s="27">
        <v>1797</v>
      </c>
      <c r="N13" s="27">
        <v>1047</v>
      </c>
      <c r="O13" s="27">
        <v>569</v>
      </c>
      <c r="P13" s="27">
        <v>284</v>
      </c>
      <c r="Q13" s="27">
        <v>262</v>
      </c>
      <c r="R13" s="27"/>
      <c r="S13" s="33">
        <f t="shared" si="0"/>
        <v>83114</v>
      </c>
      <c r="T13" s="25"/>
      <c r="U13" s="17"/>
      <c r="V13" s="63">
        <f>+S13/'Cartera total por edad'!S13</f>
        <v>0.3724963809848203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1.25">
      <c r="A14" s="4">
        <v>104</v>
      </c>
      <c r="B14" s="15" t="str">
        <f>+'Cartera masculina por edad'!B14</f>
        <v>Sfera</v>
      </c>
      <c r="C14" s="27">
        <v>58</v>
      </c>
      <c r="D14" s="27">
        <v>940</v>
      </c>
      <c r="E14" s="27">
        <v>1521</v>
      </c>
      <c r="F14" s="27">
        <v>1345</v>
      </c>
      <c r="G14" s="27">
        <v>1003</v>
      </c>
      <c r="H14" s="27">
        <v>836</v>
      </c>
      <c r="I14" s="27">
        <v>664</v>
      </c>
      <c r="J14" s="27">
        <v>367</v>
      </c>
      <c r="K14" s="27">
        <v>156</v>
      </c>
      <c r="L14" s="27">
        <v>40</v>
      </c>
      <c r="M14" s="27">
        <v>25</v>
      </c>
      <c r="N14" s="27">
        <v>6</v>
      </c>
      <c r="O14" s="27">
        <v>3</v>
      </c>
      <c r="P14" s="27"/>
      <c r="Q14" s="27"/>
      <c r="R14" s="27"/>
      <c r="S14" s="33">
        <f t="shared" si="0"/>
        <v>6964</v>
      </c>
      <c r="T14" s="25"/>
      <c r="U14" s="17"/>
      <c r="V14" s="63">
        <f>+S14/'Cartera total por edad'!S14</f>
        <v>0.33580866043012825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1.25">
      <c r="A15" s="4">
        <v>107</v>
      </c>
      <c r="B15" s="15" t="str">
        <f>+'Cartera masculina por edad'!B15</f>
        <v>Consalud S.A.</v>
      </c>
      <c r="C15" s="27">
        <v>344</v>
      </c>
      <c r="D15" s="27">
        <v>2071</v>
      </c>
      <c r="E15" s="27">
        <v>7141</v>
      </c>
      <c r="F15" s="27">
        <v>8119</v>
      </c>
      <c r="G15" s="27">
        <v>7657</v>
      </c>
      <c r="H15" s="27">
        <v>7536</v>
      </c>
      <c r="I15" s="27">
        <v>7285</v>
      </c>
      <c r="J15" s="27">
        <v>6177</v>
      </c>
      <c r="K15" s="27">
        <v>4578</v>
      </c>
      <c r="L15" s="27">
        <v>2717</v>
      </c>
      <c r="M15" s="27">
        <v>1721</v>
      </c>
      <c r="N15" s="27">
        <v>1121</v>
      </c>
      <c r="O15" s="27">
        <v>504</v>
      </c>
      <c r="P15" s="27">
        <v>234</v>
      </c>
      <c r="Q15" s="27">
        <v>146</v>
      </c>
      <c r="R15" s="27"/>
      <c r="S15" s="33">
        <f t="shared" si="0"/>
        <v>57351</v>
      </c>
      <c r="T15" s="25"/>
      <c r="U15" s="17"/>
      <c r="V15" s="63">
        <f>+S15/'Cartera total por edad'!S15</f>
        <v>0.2300139971203632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1.25">
      <c r="A16" s="4"/>
      <c r="B16" s="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5"/>
      <c r="U16" s="25"/>
      <c r="V16" s="68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2:256" ht="11.25">
      <c r="B17" s="15" t="s">
        <v>49</v>
      </c>
      <c r="C17" s="33">
        <f aca="true" t="shared" si="1" ref="C17:S17">SUM(C7:C16)</f>
        <v>1398</v>
      </c>
      <c r="D17" s="33">
        <f t="shared" si="1"/>
        <v>15620</v>
      </c>
      <c r="E17" s="33">
        <f t="shared" si="1"/>
        <v>58057</v>
      </c>
      <c r="F17" s="33">
        <f t="shared" si="1"/>
        <v>72391</v>
      </c>
      <c r="G17" s="33">
        <f t="shared" si="1"/>
        <v>61655</v>
      </c>
      <c r="H17" s="33">
        <f t="shared" si="1"/>
        <v>54740</v>
      </c>
      <c r="I17" s="33">
        <f t="shared" si="1"/>
        <v>47730</v>
      </c>
      <c r="J17" s="33">
        <f t="shared" si="1"/>
        <v>37137</v>
      </c>
      <c r="K17" s="33">
        <f t="shared" si="1"/>
        <v>26824</v>
      </c>
      <c r="L17" s="33">
        <f t="shared" si="1"/>
        <v>16093</v>
      </c>
      <c r="M17" s="33">
        <f t="shared" si="1"/>
        <v>8752</v>
      </c>
      <c r="N17" s="33">
        <f t="shared" si="1"/>
        <v>5422</v>
      </c>
      <c r="O17" s="33">
        <f t="shared" si="1"/>
        <v>2760</v>
      </c>
      <c r="P17" s="33">
        <f t="shared" si="1"/>
        <v>1271</v>
      </c>
      <c r="Q17" s="33">
        <f t="shared" si="1"/>
        <v>828</v>
      </c>
      <c r="R17" s="33">
        <f t="shared" si="1"/>
        <v>0</v>
      </c>
      <c r="S17" s="33">
        <f t="shared" si="1"/>
        <v>410678</v>
      </c>
      <c r="T17" s="25">
        <v>0</v>
      </c>
      <c r="U17" s="33"/>
      <c r="V17" s="63">
        <f>+S17/'Cartera total por edad'!S17</f>
        <v>0.3495081347759224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1.25">
      <c r="A18" s="4"/>
      <c r="B18" s="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5"/>
      <c r="U18" s="25"/>
      <c r="V18" s="68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1.25">
      <c r="A19" s="4">
        <v>62</v>
      </c>
      <c r="B19" s="15" t="s">
        <v>50</v>
      </c>
      <c r="C19" s="27"/>
      <c r="D19" s="27">
        <v>1</v>
      </c>
      <c r="E19" s="27">
        <v>8</v>
      </c>
      <c r="F19" s="27">
        <v>19</v>
      </c>
      <c r="G19" s="27">
        <v>18</v>
      </c>
      <c r="H19" s="27">
        <v>33</v>
      </c>
      <c r="I19" s="27">
        <v>35</v>
      </c>
      <c r="J19" s="27">
        <v>45</v>
      </c>
      <c r="K19" s="27">
        <v>27</v>
      </c>
      <c r="L19" s="27">
        <v>8</v>
      </c>
      <c r="M19" s="27">
        <v>5</v>
      </c>
      <c r="N19" s="27">
        <v>2</v>
      </c>
      <c r="O19" s="27"/>
      <c r="P19" s="27"/>
      <c r="Q19" s="27"/>
      <c r="R19" s="27"/>
      <c r="S19" s="33">
        <f aca="true" t="shared" si="2" ref="S19:S26">SUM(C19:R19)</f>
        <v>201</v>
      </c>
      <c r="T19" s="25"/>
      <c r="U19" s="17"/>
      <c r="V19" s="63">
        <f>+S19/'Cartera total por edad'!S19</f>
        <v>0.0986261040235525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1.25">
      <c r="A20" s="4">
        <v>63</v>
      </c>
      <c r="B20" s="15" t="s">
        <v>51</v>
      </c>
      <c r="C20" s="27">
        <v>288</v>
      </c>
      <c r="D20" s="27">
        <v>150</v>
      </c>
      <c r="E20" s="27">
        <v>525</v>
      </c>
      <c r="F20" s="27">
        <v>654</v>
      </c>
      <c r="G20" s="27">
        <v>645</v>
      </c>
      <c r="H20" s="27">
        <v>600</v>
      </c>
      <c r="I20" s="27">
        <v>564</v>
      </c>
      <c r="J20" s="27">
        <v>555</v>
      </c>
      <c r="K20" s="27">
        <v>374</v>
      </c>
      <c r="L20" s="27">
        <v>192</v>
      </c>
      <c r="M20" s="27">
        <v>69</v>
      </c>
      <c r="N20" s="27">
        <v>55</v>
      </c>
      <c r="O20" s="27">
        <v>27</v>
      </c>
      <c r="P20" s="27">
        <v>29</v>
      </c>
      <c r="Q20" s="27">
        <v>22</v>
      </c>
      <c r="R20" s="27"/>
      <c r="S20" s="33">
        <f t="shared" si="2"/>
        <v>4749</v>
      </c>
      <c r="T20" s="25"/>
      <c r="U20" s="17"/>
      <c r="V20" s="63">
        <f>+S20/'Cartera total por edad'!S20</f>
        <v>0.2606905637591261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1.25">
      <c r="A21" s="4">
        <v>65</v>
      </c>
      <c r="B21" s="15" t="s">
        <v>52</v>
      </c>
      <c r="C21" s="27">
        <v>250</v>
      </c>
      <c r="D21" s="27">
        <v>49</v>
      </c>
      <c r="E21" s="27">
        <v>188</v>
      </c>
      <c r="F21" s="27">
        <v>128</v>
      </c>
      <c r="G21" s="27">
        <v>147</v>
      </c>
      <c r="H21" s="27">
        <v>188</v>
      </c>
      <c r="I21" s="27">
        <v>174</v>
      </c>
      <c r="J21" s="27">
        <v>206</v>
      </c>
      <c r="K21" s="27">
        <v>114</v>
      </c>
      <c r="L21" s="27">
        <v>47</v>
      </c>
      <c r="M21" s="27">
        <v>14</v>
      </c>
      <c r="N21" s="27">
        <v>14</v>
      </c>
      <c r="O21" s="27">
        <v>2</v>
      </c>
      <c r="P21" s="27"/>
      <c r="Q21" s="27">
        <v>1</v>
      </c>
      <c r="R21" s="27"/>
      <c r="S21" s="33">
        <f t="shared" si="2"/>
        <v>1522</v>
      </c>
      <c r="T21" s="25"/>
      <c r="U21" s="17"/>
      <c r="V21" s="63">
        <f>+S21/'Cartera total por edad'!S21</f>
        <v>0.14931815952124006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1.25">
      <c r="A22" s="4">
        <v>68</v>
      </c>
      <c r="B22" s="15" t="s">
        <v>53</v>
      </c>
      <c r="C22" s="27"/>
      <c r="D22" s="27"/>
      <c r="E22" s="27">
        <v>18</v>
      </c>
      <c r="F22" s="27">
        <v>17</v>
      </c>
      <c r="G22" s="27">
        <v>22</v>
      </c>
      <c r="H22" s="27">
        <v>22</v>
      </c>
      <c r="I22" s="27">
        <v>30</v>
      </c>
      <c r="J22" s="27">
        <v>24</v>
      </c>
      <c r="K22" s="27">
        <v>13</v>
      </c>
      <c r="L22" s="27">
        <v>3</v>
      </c>
      <c r="M22" s="27">
        <v>1</v>
      </c>
      <c r="N22" s="27"/>
      <c r="O22" s="27"/>
      <c r="P22" s="27"/>
      <c r="Q22" s="27"/>
      <c r="R22" s="27"/>
      <c r="S22" s="33">
        <f t="shared" si="2"/>
        <v>150</v>
      </c>
      <c r="T22" s="25"/>
      <c r="U22" s="17"/>
      <c r="V22" s="63">
        <f>+S22/'Cartera total por edad'!S22</f>
        <v>0.09345794392523364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1.25">
      <c r="A23" s="4">
        <v>76</v>
      </c>
      <c r="B23" s="15" t="s">
        <v>54</v>
      </c>
      <c r="C23" s="27">
        <v>14</v>
      </c>
      <c r="D23" s="27">
        <v>50</v>
      </c>
      <c r="E23" s="27">
        <v>139</v>
      </c>
      <c r="F23" s="27">
        <v>498</v>
      </c>
      <c r="G23" s="27">
        <v>423</v>
      </c>
      <c r="H23" s="27">
        <v>367</v>
      </c>
      <c r="I23" s="27">
        <v>351</v>
      </c>
      <c r="J23" s="27">
        <v>586</v>
      </c>
      <c r="K23" s="27">
        <v>688</v>
      </c>
      <c r="L23" s="27">
        <v>456</v>
      </c>
      <c r="M23" s="27">
        <v>386</v>
      </c>
      <c r="N23" s="27">
        <v>469</v>
      </c>
      <c r="O23" s="27">
        <v>505</v>
      </c>
      <c r="P23" s="27">
        <v>395</v>
      </c>
      <c r="Q23" s="27">
        <v>442</v>
      </c>
      <c r="R23" s="27"/>
      <c r="S23" s="33">
        <f t="shared" si="2"/>
        <v>5769</v>
      </c>
      <c r="T23" s="25"/>
      <c r="U23" s="17"/>
      <c r="V23" s="63">
        <f>+S23/'Cartera total por edad'!S23</f>
        <v>0.44054982817869415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1.25">
      <c r="A24" s="4">
        <v>81</v>
      </c>
      <c r="B24" s="15" t="s">
        <v>55</v>
      </c>
      <c r="C24" s="27">
        <v>9</v>
      </c>
      <c r="D24" s="27">
        <v>117</v>
      </c>
      <c r="E24" s="27">
        <v>272</v>
      </c>
      <c r="F24" s="27">
        <v>316</v>
      </c>
      <c r="G24" s="27">
        <v>325</v>
      </c>
      <c r="H24" s="27">
        <v>272</v>
      </c>
      <c r="I24" s="27">
        <v>224</v>
      </c>
      <c r="J24" s="27">
        <v>215</v>
      </c>
      <c r="K24" s="27">
        <v>171</v>
      </c>
      <c r="L24" s="27">
        <v>70</v>
      </c>
      <c r="M24" s="27">
        <v>19</v>
      </c>
      <c r="N24" s="27">
        <v>16</v>
      </c>
      <c r="O24" s="27">
        <v>7</v>
      </c>
      <c r="P24" s="27">
        <v>1</v>
      </c>
      <c r="Q24" s="27"/>
      <c r="R24" s="27">
        <v>1</v>
      </c>
      <c r="S24" s="33">
        <f t="shared" si="2"/>
        <v>2035</v>
      </c>
      <c r="T24" s="25"/>
      <c r="U24" s="17"/>
      <c r="V24" s="63">
        <f>+S24/'Cartera total por edad'!S24</f>
        <v>0.3285968028419183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1.25">
      <c r="A25" s="4">
        <v>85</v>
      </c>
      <c r="B25" s="15" t="s">
        <v>56</v>
      </c>
      <c r="C25" s="27"/>
      <c r="D25" s="27">
        <v>17</v>
      </c>
      <c r="E25" s="27">
        <v>134</v>
      </c>
      <c r="F25" s="27">
        <v>208</v>
      </c>
      <c r="G25" s="27">
        <v>281</v>
      </c>
      <c r="H25" s="27">
        <v>238</v>
      </c>
      <c r="I25" s="27">
        <v>233</v>
      </c>
      <c r="J25" s="27">
        <v>250</v>
      </c>
      <c r="K25" s="27">
        <v>202</v>
      </c>
      <c r="L25" s="27">
        <v>187</v>
      </c>
      <c r="M25" s="27">
        <v>165</v>
      </c>
      <c r="N25" s="27">
        <v>117</v>
      </c>
      <c r="O25" s="27">
        <v>94</v>
      </c>
      <c r="P25" s="27">
        <v>69</v>
      </c>
      <c r="Q25" s="27">
        <v>45</v>
      </c>
      <c r="R25" s="27"/>
      <c r="S25" s="33">
        <f t="shared" si="2"/>
        <v>2240</v>
      </c>
      <c r="T25" s="25"/>
      <c r="U25" s="17"/>
      <c r="V25" s="63">
        <f>+S25/'Cartera total por edad'!S25</f>
        <v>0.3896329796486345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1.25">
      <c r="A26" s="4">
        <v>94</v>
      </c>
      <c r="B26" s="15" t="s">
        <v>57</v>
      </c>
      <c r="C26" s="27"/>
      <c r="D26" s="27">
        <v>5</v>
      </c>
      <c r="E26" s="27">
        <v>9</v>
      </c>
      <c r="F26" s="27">
        <v>16</v>
      </c>
      <c r="G26" s="27">
        <v>15</v>
      </c>
      <c r="H26" s="27">
        <v>11</v>
      </c>
      <c r="I26" s="27">
        <v>16</v>
      </c>
      <c r="J26" s="27">
        <v>11</v>
      </c>
      <c r="K26" s="27">
        <v>7</v>
      </c>
      <c r="L26" s="27">
        <v>4</v>
      </c>
      <c r="M26" s="27">
        <v>3</v>
      </c>
      <c r="N26" s="27"/>
      <c r="O26" s="27"/>
      <c r="P26" s="27"/>
      <c r="Q26" s="27"/>
      <c r="R26" s="27"/>
      <c r="S26" s="33">
        <f t="shared" si="2"/>
        <v>97</v>
      </c>
      <c r="T26" s="25"/>
      <c r="U26" s="17"/>
      <c r="V26" s="63">
        <f>+S26/'Cartera total por edad'!S26</f>
        <v>0.06369008535784636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1.25">
      <c r="A27" s="4"/>
      <c r="B27" s="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5"/>
      <c r="U27" s="25"/>
      <c r="V27" s="68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1.25">
      <c r="A28" s="15"/>
      <c r="B28" s="15" t="s">
        <v>58</v>
      </c>
      <c r="C28" s="33">
        <f aca="true" t="shared" si="3" ref="C28:S28">SUM(C19:C26)</f>
        <v>561</v>
      </c>
      <c r="D28" s="33">
        <f t="shared" si="3"/>
        <v>389</v>
      </c>
      <c r="E28" s="33">
        <f t="shared" si="3"/>
        <v>1293</v>
      </c>
      <c r="F28" s="33">
        <f t="shared" si="3"/>
        <v>1856</v>
      </c>
      <c r="G28" s="33">
        <f t="shared" si="3"/>
        <v>1876</v>
      </c>
      <c r="H28" s="33">
        <f t="shared" si="3"/>
        <v>1731</v>
      </c>
      <c r="I28" s="33">
        <f t="shared" si="3"/>
        <v>1627</v>
      </c>
      <c r="J28" s="33">
        <f t="shared" si="3"/>
        <v>1892</v>
      </c>
      <c r="K28" s="33">
        <f t="shared" si="3"/>
        <v>1596</v>
      </c>
      <c r="L28" s="33">
        <f t="shared" si="3"/>
        <v>967</v>
      </c>
      <c r="M28" s="33">
        <f t="shared" si="3"/>
        <v>662</v>
      </c>
      <c r="N28" s="33">
        <f t="shared" si="3"/>
        <v>673</v>
      </c>
      <c r="O28" s="33">
        <f t="shared" si="3"/>
        <v>635</v>
      </c>
      <c r="P28" s="33">
        <f t="shared" si="3"/>
        <v>494</v>
      </c>
      <c r="Q28" s="33">
        <f t="shared" si="3"/>
        <v>510</v>
      </c>
      <c r="R28" s="33">
        <f t="shared" si="3"/>
        <v>1</v>
      </c>
      <c r="S28" s="33">
        <f t="shared" si="3"/>
        <v>16763</v>
      </c>
      <c r="T28" s="25">
        <v>0</v>
      </c>
      <c r="U28" s="33"/>
      <c r="V28" s="63">
        <f>+S28/'Cartera total por edad'!S28</f>
        <v>0.2859945745824305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1.25">
      <c r="A29" s="4"/>
      <c r="B29" s="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5"/>
      <c r="U29" s="33"/>
      <c r="V29" s="68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1.25">
      <c r="A30" s="19"/>
      <c r="B30" s="19" t="s">
        <v>59</v>
      </c>
      <c r="C30" s="33">
        <f aca="true" t="shared" si="4" ref="C30:S30">C17+C28</f>
        <v>1959</v>
      </c>
      <c r="D30" s="33">
        <f t="shared" si="4"/>
        <v>16009</v>
      </c>
      <c r="E30" s="33">
        <f t="shared" si="4"/>
        <v>59350</v>
      </c>
      <c r="F30" s="33">
        <f t="shared" si="4"/>
        <v>74247</v>
      </c>
      <c r="G30" s="33">
        <f t="shared" si="4"/>
        <v>63531</v>
      </c>
      <c r="H30" s="33">
        <f t="shared" si="4"/>
        <v>56471</v>
      </c>
      <c r="I30" s="33">
        <f t="shared" si="4"/>
        <v>49357</v>
      </c>
      <c r="J30" s="33">
        <f t="shared" si="4"/>
        <v>39029</v>
      </c>
      <c r="K30" s="33">
        <f t="shared" si="4"/>
        <v>28420</v>
      </c>
      <c r="L30" s="33">
        <f t="shared" si="4"/>
        <v>17060</v>
      </c>
      <c r="M30" s="33">
        <f t="shared" si="4"/>
        <v>9414</v>
      </c>
      <c r="N30" s="33">
        <f t="shared" si="4"/>
        <v>6095</v>
      </c>
      <c r="O30" s="33">
        <f t="shared" si="4"/>
        <v>3395</v>
      </c>
      <c r="P30" s="33">
        <f t="shared" si="4"/>
        <v>1765</v>
      </c>
      <c r="Q30" s="33">
        <f t="shared" si="4"/>
        <v>1338</v>
      </c>
      <c r="R30" s="33">
        <f t="shared" si="4"/>
        <v>1</v>
      </c>
      <c r="S30" s="33">
        <f t="shared" si="4"/>
        <v>427441</v>
      </c>
      <c r="T30" s="25">
        <v>0</v>
      </c>
      <c r="U30" s="33"/>
      <c r="V30" s="63">
        <f>+S30/'Cartera total por edad'!S30</f>
        <v>0.346490438786346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1.25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2" thickBot="1">
      <c r="A32" s="34"/>
      <c r="B32" s="34" t="s">
        <v>60</v>
      </c>
      <c r="C32" s="64">
        <f aca="true" t="shared" si="5" ref="C32:R32">(C30/$S30)</f>
        <v>0.00458308866018936</v>
      </c>
      <c r="D32" s="64">
        <f t="shared" si="5"/>
        <v>0.03745312218528405</v>
      </c>
      <c r="E32" s="64">
        <f t="shared" si="5"/>
        <v>0.13884957222166333</v>
      </c>
      <c r="F32" s="64">
        <f t="shared" si="5"/>
        <v>0.17370116577492567</v>
      </c>
      <c r="G32" s="64">
        <f t="shared" si="5"/>
        <v>0.14863103913756517</v>
      </c>
      <c r="H32" s="64">
        <f t="shared" si="5"/>
        <v>0.13211413972922578</v>
      </c>
      <c r="I32" s="64">
        <f t="shared" si="5"/>
        <v>0.11547090709595008</v>
      </c>
      <c r="J32" s="64">
        <f t="shared" si="5"/>
        <v>0.09130850807479862</v>
      </c>
      <c r="K32" s="64">
        <f t="shared" si="5"/>
        <v>0.06648870838314527</v>
      </c>
      <c r="L32" s="64">
        <f t="shared" si="5"/>
        <v>0.03991194106321106</v>
      </c>
      <c r="M32" s="64">
        <f t="shared" si="5"/>
        <v>0.022024092213896188</v>
      </c>
      <c r="N32" s="64">
        <f t="shared" si="5"/>
        <v>0.01425927788864428</v>
      </c>
      <c r="O32" s="64">
        <f t="shared" si="5"/>
        <v>0.007942616641828932</v>
      </c>
      <c r="P32" s="64">
        <f t="shared" si="5"/>
        <v>0.004129224852084849</v>
      </c>
      <c r="Q32" s="64">
        <f t="shared" si="5"/>
        <v>0.0031302565734218288</v>
      </c>
      <c r="R32" s="64">
        <f t="shared" si="5"/>
        <v>2.3395041654871667E-06</v>
      </c>
      <c r="S32" s="64">
        <f>SUM(C32:Q32)</f>
        <v>0.9999976604958345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2:256" ht="11.25">
      <c r="B33" s="4"/>
      <c r="C33" s="17"/>
      <c r="D33" s="17"/>
      <c r="E33" s="63"/>
      <c r="F33" s="17"/>
      <c r="G33" s="17"/>
      <c r="H33" s="17"/>
      <c r="I33" s="17"/>
      <c r="J33" s="17"/>
      <c r="K33" s="139"/>
      <c r="L33" s="66" t="s">
        <v>1</v>
      </c>
      <c r="M33" s="66" t="s">
        <v>1</v>
      </c>
      <c r="N33" s="66" t="s">
        <v>1</v>
      </c>
      <c r="O33" s="17"/>
      <c r="P33" s="17"/>
      <c r="Q33" s="66" t="s">
        <v>1</v>
      </c>
      <c r="R33" s="66"/>
      <c r="S33" s="66" t="s">
        <v>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2:256" ht="11.25">
      <c r="B34" s="15" t="str">
        <f>+'Cartera masculina por edad'!B34</f>
        <v>Fuente: Superintendencia de Isapres, Archivo Maestro de Beneficiarios.</v>
      </c>
      <c r="C34" s="17"/>
      <c r="D34" s="17"/>
      <c r="E34" s="17"/>
      <c r="F34" s="17"/>
      <c r="G34" s="17"/>
      <c r="H34" s="17"/>
      <c r="I34" s="17"/>
      <c r="J34" s="17"/>
      <c r="K34" s="66" t="s">
        <v>1</v>
      </c>
      <c r="L34" s="66" t="s">
        <v>1</v>
      </c>
      <c r="M34" s="66" t="s">
        <v>1</v>
      </c>
      <c r="N34" s="66" t="s">
        <v>1</v>
      </c>
      <c r="O34" s="17"/>
      <c r="P34" s="17"/>
      <c r="Q34" s="66" t="s">
        <v>1</v>
      </c>
      <c r="R34" s="66"/>
      <c r="S34" s="66" t="s">
        <v>1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2:256" ht="11.25">
      <c r="B35" s="15" t="str">
        <f>+'Cartera masculina por edad'!B35</f>
        <v>(*) Son aquellos datos que no presentan información en el campo edad.</v>
      </c>
      <c r="C35" s="17"/>
      <c r="D35" s="17"/>
      <c r="E35" s="17"/>
      <c r="F35" s="17"/>
      <c r="G35" s="17"/>
      <c r="H35" s="17"/>
      <c r="I35" s="17"/>
      <c r="J35" s="17"/>
      <c r="K35" s="66"/>
      <c r="L35" s="66"/>
      <c r="M35" s="66"/>
      <c r="N35" s="66"/>
      <c r="O35" s="17"/>
      <c r="P35" s="17"/>
      <c r="Q35" s="66"/>
      <c r="R35" s="66"/>
      <c r="S35" s="6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2:256" ht="23.25" customHeight="1">
      <c r="B36" s="147">
        <f>+'Cartera masculina por edad'!B36</f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2:256" ht="21.75" customHeight="1">
      <c r="B37" s="147">
        <f>+'Cartera masculina por edad'!B37</f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2:256" ht="23.25" customHeight="1">
      <c r="B38" s="142">
        <f>+'Cartera masculina por edad'!B38:S38</f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3:256" ht="11.25">
      <c r="C39" s="17"/>
      <c r="D39" s="17"/>
      <c r="E39" s="17"/>
      <c r="F39" s="17"/>
      <c r="G39" s="17"/>
      <c r="H39" s="17"/>
      <c r="I39" s="17"/>
      <c r="J39" s="17"/>
      <c r="K39" s="66"/>
      <c r="L39" s="66"/>
      <c r="M39" s="66"/>
      <c r="N39" s="66"/>
      <c r="O39" s="17"/>
      <c r="P39" s="17"/>
      <c r="Q39" s="66"/>
      <c r="R39" s="66"/>
      <c r="S39" s="6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1.25">
      <c r="A40" s="15"/>
      <c r="B40" s="4"/>
      <c r="C40" s="17"/>
      <c r="D40" s="17"/>
      <c r="E40" s="17"/>
      <c r="F40" s="17"/>
      <c r="G40" s="17"/>
      <c r="H40" s="17"/>
      <c r="I40" s="17"/>
      <c r="J40" s="17"/>
      <c r="K40" s="66"/>
      <c r="L40" s="66"/>
      <c r="M40" s="66"/>
      <c r="N40" s="66"/>
      <c r="O40" s="17"/>
      <c r="P40" s="17"/>
      <c r="Q40" s="66"/>
      <c r="R40" s="66"/>
      <c r="S40" s="6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2.75">
      <c r="A41" s="141" t="s">
        <v>248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2:256" ht="13.5">
      <c r="B42" s="143" t="s">
        <v>86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2:256" ht="13.5">
      <c r="B43" s="143" t="s">
        <v>274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2" thickBot="1">
      <c r="A44" s="4"/>
      <c r="B44" s="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1.25">
      <c r="A45" s="28" t="s">
        <v>1</v>
      </c>
      <c r="B45" s="28" t="s">
        <v>1</v>
      </c>
      <c r="C45" s="156" t="s">
        <v>62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54"/>
      <c r="S45" s="54"/>
      <c r="T45" s="25"/>
      <c r="U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1.25">
      <c r="A46" s="30" t="s">
        <v>40</v>
      </c>
      <c r="B46" s="30" t="s">
        <v>41</v>
      </c>
      <c r="C46" s="56" t="s">
        <v>63</v>
      </c>
      <c r="D46" s="56" t="s">
        <v>64</v>
      </c>
      <c r="E46" s="56" t="s">
        <v>65</v>
      </c>
      <c r="F46" s="56" t="s">
        <v>66</v>
      </c>
      <c r="G46" s="56" t="s">
        <v>67</v>
      </c>
      <c r="H46" s="56" t="s">
        <v>68</v>
      </c>
      <c r="I46" s="56" t="s">
        <v>69</v>
      </c>
      <c r="J46" s="56" t="s">
        <v>70</v>
      </c>
      <c r="K46" s="56" t="s">
        <v>71</v>
      </c>
      <c r="L46" s="56" t="s">
        <v>72</v>
      </c>
      <c r="M46" s="56" t="s">
        <v>73</v>
      </c>
      <c r="N46" s="56" t="s">
        <v>74</v>
      </c>
      <c r="O46" s="56" t="s">
        <v>75</v>
      </c>
      <c r="P46" s="56" t="s">
        <v>76</v>
      </c>
      <c r="Q46" s="57" t="s">
        <v>77</v>
      </c>
      <c r="R46" s="57" t="s">
        <v>238</v>
      </c>
      <c r="S46" s="58" t="s">
        <v>4</v>
      </c>
      <c r="T46" s="25"/>
      <c r="U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1.25">
      <c r="A47" s="4">
        <v>57</v>
      </c>
      <c r="B47" s="15" t="str">
        <f>+B7</f>
        <v>Promepart</v>
      </c>
      <c r="C47" s="27">
        <v>12695</v>
      </c>
      <c r="D47" s="27">
        <v>1974</v>
      </c>
      <c r="E47" s="27">
        <v>1209</v>
      </c>
      <c r="F47" s="27">
        <v>1171</v>
      </c>
      <c r="G47" s="27">
        <v>1383</v>
      </c>
      <c r="H47" s="27">
        <v>1442</v>
      </c>
      <c r="I47" s="27">
        <v>1232</v>
      </c>
      <c r="J47" s="27">
        <v>1052</v>
      </c>
      <c r="K47" s="27">
        <v>926</v>
      </c>
      <c r="L47" s="27">
        <v>706</v>
      </c>
      <c r="M47" s="27">
        <v>521</v>
      </c>
      <c r="N47" s="27">
        <v>393</v>
      </c>
      <c r="O47" s="27">
        <v>310</v>
      </c>
      <c r="P47" s="27">
        <v>150</v>
      </c>
      <c r="Q47" s="27">
        <v>157</v>
      </c>
      <c r="R47" s="27">
        <v>1</v>
      </c>
      <c r="S47" s="33">
        <f aca="true" t="shared" si="6" ref="S47:S55">SUM(C47:R47)</f>
        <v>25322</v>
      </c>
      <c r="T47" s="25"/>
      <c r="U47" s="17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1.25">
      <c r="A48" s="4">
        <v>67</v>
      </c>
      <c r="B48" s="15" t="str">
        <f aca="true" t="shared" si="7" ref="B48:B55">+B8</f>
        <v>Colmena Golden Cross</v>
      </c>
      <c r="C48" s="27">
        <v>58078</v>
      </c>
      <c r="D48" s="27">
        <v>11027</v>
      </c>
      <c r="E48" s="27">
        <v>6788</v>
      </c>
      <c r="F48" s="27">
        <v>6068</v>
      </c>
      <c r="G48" s="27">
        <v>5676</v>
      </c>
      <c r="H48" s="27">
        <v>5927</v>
      </c>
      <c r="I48" s="27">
        <v>5320</v>
      </c>
      <c r="J48" s="27">
        <v>4307</v>
      </c>
      <c r="K48" s="27">
        <v>3799</v>
      </c>
      <c r="L48" s="27">
        <v>2489</v>
      </c>
      <c r="M48" s="27">
        <v>1265</v>
      </c>
      <c r="N48" s="27">
        <v>777</v>
      </c>
      <c r="O48" s="27">
        <v>415</v>
      </c>
      <c r="P48" s="27">
        <v>185</v>
      </c>
      <c r="Q48" s="27">
        <v>162</v>
      </c>
      <c r="R48" s="27">
        <v>173</v>
      </c>
      <c r="S48" s="33">
        <f t="shared" si="6"/>
        <v>112456</v>
      </c>
      <c r="T48" s="25"/>
      <c r="U48" s="17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1.25">
      <c r="A49" s="4">
        <v>70</v>
      </c>
      <c r="B49" s="15" t="str">
        <f t="shared" si="7"/>
        <v>Normédica</v>
      </c>
      <c r="C49" s="27">
        <v>10201</v>
      </c>
      <c r="D49" s="27">
        <v>1243</v>
      </c>
      <c r="E49" s="27">
        <v>1205</v>
      </c>
      <c r="F49" s="27">
        <v>1484</v>
      </c>
      <c r="G49" s="27">
        <v>1498</v>
      </c>
      <c r="H49" s="27">
        <v>1322</v>
      </c>
      <c r="I49" s="27">
        <v>987</v>
      </c>
      <c r="J49" s="27">
        <v>624</v>
      </c>
      <c r="K49" s="27">
        <v>356</v>
      </c>
      <c r="L49" s="27">
        <v>162</v>
      </c>
      <c r="M49" s="27">
        <v>62</v>
      </c>
      <c r="N49" s="27">
        <v>37</v>
      </c>
      <c r="O49" s="27">
        <v>23</v>
      </c>
      <c r="P49" s="27">
        <v>15</v>
      </c>
      <c r="Q49" s="27">
        <v>16</v>
      </c>
      <c r="R49" s="27">
        <v>7</v>
      </c>
      <c r="S49" s="33">
        <f t="shared" si="6"/>
        <v>19242</v>
      </c>
      <c r="T49" s="25"/>
      <c r="U49" s="17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1.25">
      <c r="A50" s="4">
        <v>78</v>
      </c>
      <c r="B50" s="15" t="str">
        <f t="shared" si="7"/>
        <v>ING Salud S.A.</v>
      </c>
      <c r="C50" s="27">
        <v>99421</v>
      </c>
      <c r="D50" s="27">
        <v>15141</v>
      </c>
      <c r="E50" s="27">
        <v>9715</v>
      </c>
      <c r="F50" s="27">
        <v>9840</v>
      </c>
      <c r="G50" s="27">
        <v>10828</v>
      </c>
      <c r="H50" s="27">
        <v>10457</v>
      </c>
      <c r="I50" s="27">
        <v>8713</v>
      </c>
      <c r="J50" s="27">
        <v>6387</v>
      </c>
      <c r="K50" s="27">
        <v>4935</v>
      </c>
      <c r="L50" s="27">
        <v>2717</v>
      </c>
      <c r="M50" s="27">
        <v>1303</v>
      </c>
      <c r="N50" s="27">
        <v>797</v>
      </c>
      <c r="O50" s="27">
        <v>430</v>
      </c>
      <c r="P50" s="27">
        <v>242</v>
      </c>
      <c r="Q50" s="27">
        <v>162</v>
      </c>
      <c r="R50" s="27">
        <v>5</v>
      </c>
      <c r="S50" s="33">
        <f t="shared" si="6"/>
        <v>181093</v>
      </c>
      <c r="T50" s="25"/>
      <c r="U50" s="17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1.25">
      <c r="A51" s="4">
        <v>80</v>
      </c>
      <c r="B51" s="15" t="str">
        <f t="shared" si="7"/>
        <v>Vida Tres</v>
      </c>
      <c r="C51" s="27">
        <v>21853</v>
      </c>
      <c r="D51" s="27">
        <v>3558</v>
      </c>
      <c r="E51" s="27">
        <v>2331</v>
      </c>
      <c r="F51" s="27">
        <v>2171</v>
      </c>
      <c r="G51" s="27">
        <v>2235</v>
      </c>
      <c r="H51" s="27">
        <v>2208</v>
      </c>
      <c r="I51" s="27">
        <v>1741</v>
      </c>
      <c r="J51" s="27">
        <v>1310</v>
      </c>
      <c r="K51" s="27">
        <v>1123</v>
      </c>
      <c r="L51" s="27">
        <v>770</v>
      </c>
      <c r="M51" s="27">
        <v>623</v>
      </c>
      <c r="N51" s="27">
        <v>441</v>
      </c>
      <c r="O51" s="27">
        <v>229</v>
      </c>
      <c r="P51" s="27">
        <v>96</v>
      </c>
      <c r="Q51" s="27">
        <v>93</v>
      </c>
      <c r="R51" s="27"/>
      <c r="S51" s="33">
        <f t="shared" si="6"/>
        <v>40782</v>
      </c>
      <c r="T51" s="25"/>
      <c r="U51" s="17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1.25">
      <c r="A52" s="4">
        <v>88</v>
      </c>
      <c r="B52" s="15" t="str">
        <f t="shared" si="7"/>
        <v>Mas Vida</v>
      </c>
      <c r="C52" s="27">
        <v>35271</v>
      </c>
      <c r="D52" s="27">
        <v>4968</v>
      </c>
      <c r="E52" s="27">
        <v>2883</v>
      </c>
      <c r="F52" s="27">
        <v>3358</v>
      </c>
      <c r="G52" s="27">
        <v>3498</v>
      </c>
      <c r="H52" s="27">
        <v>3064</v>
      </c>
      <c r="I52" s="27">
        <v>2138</v>
      </c>
      <c r="J52" s="27">
        <v>1366</v>
      </c>
      <c r="K52" s="27">
        <v>803</v>
      </c>
      <c r="L52" s="27">
        <v>477</v>
      </c>
      <c r="M52" s="27">
        <v>204</v>
      </c>
      <c r="N52" s="27">
        <v>143</v>
      </c>
      <c r="O52" s="27">
        <v>91</v>
      </c>
      <c r="P52" s="27">
        <v>63</v>
      </c>
      <c r="Q52" s="27">
        <v>45</v>
      </c>
      <c r="R52" s="27"/>
      <c r="S52" s="33">
        <f t="shared" si="6"/>
        <v>58372</v>
      </c>
      <c r="T52" s="25"/>
      <c r="U52" s="17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1.25">
      <c r="A53" s="4">
        <v>99</v>
      </c>
      <c r="B53" s="15" t="str">
        <f t="shared" si="7"/>
        <v>Isapre Banmédica</v>
      </c>
      <c r="C53" s="27">
        <v>84299</v>
      </c>
      <c r="D53" s="27">
        <v>12539</v>
      </c>
      <c r="E53" s="27">
        <v>7997</v>
      </c>
      <c r="F53" s="27">
        <v>8552</v>
      </c>
      <c r="G53" s="27">
        <v>9868</v>
      </c>
      <c r="H53" s="27">
        <v>10003</v>
      </c>
      <c r="I53" s="27">
        <v>7344</v>
      </c>
      <c r="J53" s="27">
        <v>5481</v>
      </c>
      <c r="K53" s="27">
        <v>4303</v>
      </c>
      <c r="L53" s="27">
        <v>2768</v>
      </c>
      <c r="M53" s="27">
        <v>1602</v>
      </c>
      <c r="N53" s="27">
        <v>1097</v>
      </c>
      <c r="O53" s="27">
        <v>644</v>
      </c>
      <c r="P53" s="27">
        <v>348</v>
      </c>
      <c r="Q53" s="27">
        <v>286</v>
      </c>
      <c r="R53" s="27">
        <v>1</v>
      </c>
      <c r="S53" s="33">
        <f t="shared" si="6"/>
        <v>157132</v>
      </c>
      <c r="T53" s="25"/>
      <c r="U53" s="17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1.25">
      <c r="A54" s="4">
        <v>104</v>
      </c>
      <c r="B54" s="15" t="str">
        <f t="shared" si="7"/>
        <v>Sfera</v>
      </c>
      <c r="C54" s="27">
        <v>5729</v>
      </c>
      <c r="D54" s="27">
        <v>660</v>
      </c>
      <c r="E54" s="27">
        <v>540</v>
      </c>
      <c r="F54" s="27">
        <v>613</v>
      </c>
      <c r="G54" s="27">
        <v>649</v>
      </c>
      <c r="H54" s="27">
        <v>626</v>
      </c>
      <c r="I54" s="27">
        <v>444</v>
      </c>
      <c r="J54" s="27">
        <v>279</v>
      </c>
      <c r="K54" s="27">
        <v>151</v>
      </c>
      <c r="L54" s="27">
        <v>41</v>
      </c>
      <c r="M54" s="27">
        <v>13</v>
      </c>
      <c r="N54" s="27"/>
      <c r="O54" s="27">
        <v>1</v>
      </c>
      <c r="P54" s="27"/>
      <c r="Q54" s="27">
        <v>2</v>
      </c>
      <c r="R54" s="27"/>
      <c r="S54" s="33">
        <f t="shared" si="6"/>
        <v>9748</v>
      </c>
      <c r="T54" s="25"/>
      <c r="U54" s="17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1.25">
      <c r="A55" s="4">
        <v>107</v>
      </c>
      <c r="B55" s="15" t="str">
        <f t="shared" si="7"/>
        <v>Consalud S.A.</v>
      </c>
      <c r="C55" s="27">
        <v>109349</v>
      </c>
      <c r="D55" s="27">
        <v>20297</v>
      </c>
      <c r="E55" s="27">
        <v>13185</v>
      </c>
      <c r="F55" s="27">
        <v>14356</v>
      </c>
      <c r="G55" s="27">
        <v>16627</v>
      </c>
      <c r="H55" s="27">
        <v>16780</v>
      </c>
      <c r="I55" s="27">
        <v>13730</v>
      </c>
      <c r="J55" s="27">
        <v>9945</v>
      </c>
      <c r="K55" s="27">
        <v>7413</v>
      </c>
      <c r="L55" s="27">
        <v>4474</v>
      </c>
      <c r="M55" s="27">
        <v>2379</v>
      </c>
      <c r="N55" s="27">
        <v>1579</v>
      </c>
      <c r="O55" s="27">
        <v>909</v>
      </c>
      <c r="P55" s="27">
        <v>475</v>
      </c>
      <c r="Q55" s="27">
        <v>422</v>
      </c>
      <c r="R55" s="27"/>
      <c r="S55" s="33">
        <f t="shared" si="6"/>
        <v>231920</v>
      </c>
      <c r="T55" s="25"/>
      <c r="U55" s="17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1.25">
      <c r="A56" s="4"/>
      <c r="B56" s="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2:256" ht="11.25">
      <c r="B57" s="15" t="s">
        <v>49</v>
      </c>
      <c r="C57" s="33">
        <f aca="true" t="shared" si="8" ref="C57:S57">SUM(C47:C56)</f>
        <v>436896</v>
      </c>
      <c r="D57" s="33">
        <f t="shared" si="8"/>
        <v>71407</v>
      </c>
      <c r="E57" s="33">
        <f t="shared" si="8"/>
        <v>45853</v>
      </c>
      <c r="F57" s="33">
        <f t="shared" si="8"/>
        <v>47613</v>
      </c>
      <c r="G57" s="33">
        <f t="shared" si="8"/>
        <v>52262</v>
      </c>
      <c r="H57" s="33">
        <f t="shared" si="8"/>
        <v>51829</v>
      </c>
      <c r="I57" s="33">
        <f t="shared" si="8"/>
        <v>41649</v>
      </c>
      <c r="J57" s="33">
        <f t="shared" si="8"/>
        <v>30751</v>
      </c>
      <c r="K57" s="33">
        <f t="shared" si="8"/>
        <v>23809</v>
      </c>
      <c r="L57" s="33">
        <f t="shared" si="8"/>
        <v>14604</v>
      </c>
      <c r="M57" s="33">
        <f t="shared" si="8"/>
        <v>7972</v>
      </c>
      <c r="N57" s="33">
        <f t="shared" si="8"/>
        <v>5264</v>
      </c>
      <c r="O57" s="33">
        <f t="shared" si="8"/>
        <v>3052</v>
      </c>
      <c r="P57" s="33">
        <f t="shared" si="8"/>
        <v>1574</v>
      </c>
      <c r="Q57" s="33">
        <f t="shared" si="8"/>
        <v>1345</v>
      </c>
      <c r="R57" s="33">
        <f t="shared" si="8"/>
        <v>187</v>
      </c>
      <c r="S57" s="33">
        <f t="shared" si="8"/>
        <v>836067</v>
      </c>
      <c r="T57" s="25">
        <v>0</v>
      </c>
      <c r="U57" s="33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1.25">
      <c r="A58" s="4"/>
      <c r="B58" s="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1.25">
      <c r="A59" s="4">
        <v>62</v>
      </c>
      <c r="B59" s="15" t="s">
        <v>50</v>
      </c>
      <c r="C59" s="27">
        <v>1353</v>
      </c>
      <c r="D59" s="27">
        <v>367</v>
      </c>
      <c r="E59" s="27">
        <v>62</v>
      </c>
      <c r="F59" s="27">
        <v>78</v>
      </c>
      <c r="G59" s="27">
        <v>189</v>
      </c>
      <c r="H59" s="27">
        <v>376</v>
      </c>
      <c r="I59" s="27">
        <v>396</v>
      </c>
      <c r="J59" s="27">
        <v>288</v>
      </c>
      <c r="K59" s="27">
        <v>118</v>
      </c>
      <c r="L59" s="27">
        <v>62</v>
      </c>
      <c r="M59" s="27">
        <v>26</v>
      </c>
      <c r="N59" s="27">
        <v>24</v>
      </c>
      <c r="O59" s="27">
        <v>35</v>
      </c>
      <c r="P59" s="27">
        <v>20</v>
      </c>
      <c r="Q59" s="27">
        <v>16</v>
      </c>
      <c r="R59" s="27"/>
      <c r="S59" s="33">
        <f aca="true" t="shared" si="9" ref="S59:S66">SUM(C59:R59)</f>
        <v>3410</v>
      </c>
      <c r="T59" s="25"/>
      <c r="U59" s="17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1.25">
      <c r="A60" s="4">
        <v>63</v>
      </c>
      <c r="B60" s="15" t="s">
        <v>51</v>
      </c>
      <c r="C60" s="27">
        <v>7244</v>
      </c>
      <c r="D60" s="27">
        <v>1789</v>
      </c>
      <c r="E60" s="27">
        <v>827</v>
      </c>
      <c r="F60" s="27">
        <v>738</v>
      </c>
      <c r="G60" s="27">
        <v>856</v>
      </c>
      <c r="H60" s="27">
        <v>1044</v>
      </c>
      <c r="I60" s="27">
        <v>1368</v>
      </c>
      <c r="J60" s="27">
        <v>1464</v>
      </c>
      <c r="K60" s="27">
        <v>1196</v>
      </c>
      <c r="L60" s="27">
        <v>683</v>
      </c>
      <c r="M60" s="27">
        <v>346</v>
      </c>
      <c r="N60" s="27">
        <v>239</v>
      </c>
      <c r="O60" s="27">
        <v>156</v>
      </c>
      <c r="P60" s="27">
        <v>104</v>
      </c>
      <c r="Q60" s="27">
        <v>105</v>
      </c>
      <c r="R60" s="27"/>
      <c r="S60" s="33">
        <f t="shared" si="9"/>
        <v>18159</v>
      </c>
      <c r="T60" s="25"/>
      <c r="U60" s="17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1.25">
      <c r="A61" s="4">
        <v>65</v>
      </c>
      <c r="B61" s="15" t="s">
        <v>52</v>
      </c>
      <c r="C61" s="27">
        <v>6886</v>
      </c>
      <c r="D61" s="27">
        <v>1362</v>
      </c>
      <c r="E61" s="27">
        <v>296</v>
      </c>
      <c r="F61" s="27">
        <v>649</v>
      </c>
      <c r="G61" s="27">
        <v>1144</v>
      </c>
      <c r="H61" s="27">
        <v>1483</v>
      </c>
      <c r="I61" s="27">
        <v>1383</v>
      </c>
      <c r="J61" s="27">
        <v>1089</v>
      </c>
      <c r="K61" s="27">
        <v>622</v>
      </c>
      <c r="L61" s="27">
        <v>286</v>
      </c>
      <c r="M61" s="27">
        <v>141</v>
      </c>
      <c r="N61" s="27">
        <v>171</v>
      </c>
      <c r="O61" s="27">
        <v>133</v>
      </c>
      <c r="P61" s="27">
        <v>84</v>
      </c>
      <c r="Q61" s="27">
        <v>71</v>
      </c>
      <c r="R61" s="27"/>
      <c r="S61" s="33">
        <f t="shared" si="9"/>
        <v>15800</v>
      </c>
      <c r="T61" s="25"/>
      <c r="U61" s="17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1.25">
      <c r="A62" s="4">
        <v>68</v>
      </c>
      <c r="B62" s="15" t="s">
        <v>53</v>
      </c>
      <c r="C62" s="27">
        <v>916</v>
      </c>
      <c r="D62" s="27">
        <v>234</v>
      </c>
      <c r="E62" s="27">
        <v>85</v>
      </c>
      <c r="F62" s="27">
        <v>113</v>
      </c>
      <c r="G62" s="27">
        <v>140</v>
      </c>
      <c r="H62" s="27">
        <v>178</v>
      </c>
      <c r="I62" s="27">
        <v>190</v>
      </c>
      <c r="J62" s="27">
        <v>211</v>
      </c>
      <c r="K62" s="27">
        <v>163</v>
      </c>
      <c r="L62" s="27">
        <v>75</v>
      </c>
      <c r="M62" s="27">
        <v>37</v>
      </c>
      <c r="N62" s="27">
        <v>26</v>
      </c>
      <c r="O62" s="27">
        <v>20</v>
      </c>
      <c r="P62" s="27">
        <v>16</v>
      </c>
      <c r="Q62" s="27">
        <v>21</v>
      </c>
      <c r="R62" s="27"/>
      <c r="S62" s="33">
        <f t="shared" si="9"/>
        <v>2425</v>
      </c>
      <c r="T62" s="25"/>
      <c r="U62" s="17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1.25">
      <c r="A63" s="4">
        <v>76</v>
      </c>
      <c r="B63" s="15" t="s">
        <v>54</v>
      </c>
      <c r="C63" s="27">
        <v>3517</v>
      </c>
      <c r="D63" s="27">
        <v>892</v>
      </c>
      <c r="E63" s="27">
        <v>327</v>
      </c>
      <c r="F63" s="27">
        <v>266</v>
      </c>
      <c r="G63" s="27">
        <v>293</v>
      </c>
      <c r="H63" s="27">
        <v>358</v>
      </c>
      <c r="I63" s="27">
        <v>460</v>
      </c>
      <c r="J63" s="27">
        <v>579</v>
      </c>
      <c r="K63" s="27">
        <v>579</v>
      </c>
      <c r="L63" s="27">
        <v>453</v>
      </c>
      <c r="M63" s="27">
        <v>334</v>
      </c>
      <c r="N63" s="27">
        <v>317</v>
      </c>
      <c r="O63" s="27">
        <v>307</v>
      </c>
      <c r="P63" s="27">
        <v>169</v>
      </c>
      <c r="Q63" s="27">
        <v>123</v>
      </c>
      <c r="R63" s="27"/>
      <c r="S63" s="33">
        <f t="shared" si="9"/>
        <v>8974</v>
      </c>
      <c r="T63" s="25"/>
      <c r="U63" s="17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1.25">
      <c r="A64" s="4">
        <v>81</v>
      </c>
      <c r="B64" s="15" t="s">
        <v>55</v>
      </c>
      <c r="C64" s="27">
        <v>2278</v>
      </c>
      <c r="D64" s="27">
        <v>302</v>
      </c>
      <c r="E64" s="27">
        <v>140</v>
      </c>
      <c r="F64" s="27">
        <v>213</v>
      </c>
      <c r="G64" s="27">
        <v>278</v>
      </c>
      <c r="H64" s="27">
        <v>288</v>
      </c>
      <c r="I64" s="27">
        <v>288</v>
      </c>
      <c r="J64" s="27">
        <v>489</v>
      </c>
      <c r="K64" s="27">
        <v>462</v>
      </c>
      <c r="L64" s="27">
        <v>214</v>
      </c>
      <c r="M64" s="27">
        <v>94</v>
      </c>
      <c r="N64" s="27">
        <v>36</v>
      </c>
      <c r="O64" s="27">
        <v>16</v>
      </c>
      <c r="P64" s="27">
        <v>5</v>
      </c>
      <c r="Q64" s="27">
        <v>3</v>
      </c>
      <c r="R64" s="27">
        <v>1</v>
      </c>
      <c r="S64" s="33">
        <f t="shared" si="9"/>
        <v>5107</v>
      </c>
      <c r="T64" s="25"/>
      <c r="U64" s="17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1.25">
      <c r="A65" s="4">
        <v>85</v>
      </c>
      <c r="B65" s="15" t="s">
        <v>56</v>
      </c>
      <c r="C65" s="27">
        <v>2818</v>
      </c>
      <c r="D65" s="27">
        <v>493</v>
      </c>
      <c r="E65" s="27">
        <v>220</v>
      </c>
      <c r="F65" s="27">
        <v>278</v>
      </c>
      <c r="G65" s="27">
        <v>428</v>
      </c>
      <c r="H65" s="27">
        <v>429</v>
      </c>
      <c r="I65" s="27">
        <v>310</v>
      </c>
      <c r="J65" s="27">
        <v>190</v>
      </c>
      <c r="K65" s="27">
        <v>184</v>
      </c>
      <c r="L65" s="27">
        <v>161</v>
      </c>
      <c r="M65" s="27">
        <v>140</v>
      </c>
      <c r="N65" s="27">
        <v>141</v>
      </c>
      <c r="O65" s="27">
        <v>108</v>
      </c>
      <c r="P65" s="27">
        <v>39</v>
      </c>
      <c r="Q65" s="27">
        <v>50</v>
      </c>
      <c r="R65" s="27"/>
      <c r="S65" s="33">
        <f t="shared" si="9"/>
        <v>5989</v>
      </c>
      <c r="T65" s="25"/>
      <c r="U65" s="17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1.25">
      <c r="A66" s="4">
        <v>94</v>
      </c>
      <c r="B66" s="15" t="s">
        <v>57</v>
      </c>
      <c r="C66" s="27">
        <v>990</v>
      </c>
      <c r="D66" s="27">
        <v>116</v>
      </c>
      <c r="E66" s="27">
        <v>96</v>
      </c>
      <c r="F66" s="27">
        <v>137</v>
      </c>
      <c r="G66" s="27">
        <v>163</v>
      </c>
      <c r="H66" s="27">
        <v>188</v>
      </c>
      <c r="I66" s="27">
        <v>153</v>
      </c>
      <c r="J66" s="27">
        <v>119</v>
      </c>
      <c r="K66" s="27">
        <v>70</v>
      </c>
      <c r="L66" s="27">
        <v>22</v>
      </c>
      <c r="M66" s="27">
        <v>17</v>
      </c>
      <c r="N66" s="27">
        <v>12</v>
      </c>
      <c r="O66" s="27">
        <v>5</v>
      </c>
      <c r="P66" s="27">
        <v>3</v>
      </c>
      <c r="Q66" s="27">
        <v>1</v>
      </c>
      <c r="R66" s="27"/>
      <c r="S66" s="33">
        <f t="shared" si="9"/>
        <v>2092</v>
      </c>
      <c r="T66" s="25"/>
      <c r="U66" s="17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1.25">
      <c r="A67" s="4"/>
      <c r="B67" s="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1.25">
      <c r="A68" s="15"/>
      <c r="B68" s="15" t="s">
        <v>58</v>
      </c>
      <c r="C68" s="33">
        <f aca="true" t="shared" si="10" ref="C68:S68">SUM(C59:C66)</f>
        <v>26002</v>
      </c>
      <c r="D68" s="33">
        <f t="shared" si="10"/>
        <v>5555</v>
      </c>
      <c r="E68" s="33">
        <f t="shared" si="10"/>
        <v>2053</v>
      </c>
      <c r="F68" s="33">
        <f t="shared" si="10"/>
        <v>2472</v>
      </c>
      <c r="G68" s="33">
        <f t="shared" si="10"/>
        <v>3491</v>
      </c>
      <c r="H68" s="33">
        <f t="shared" si="10"/>
        <v>4344</v>
      </c>
      <c r="I68" s="33">
        <f t="shared" si="10"/>
        <v>4548</v>
      </c>
      <c r="J68" s="33">
        <f t="shared" si="10"/>
        <v>4429</v>
      </c>
      <c r="K68" s="33">
        <f t="shared" si="10"/>
        <v>3394</v>
      </c>
      <c r="L68" s="33">
        <f t="shared" si="10"/>
        <v>1956</v>
      </c>
      <c r="M68" s="33">
        <f t="shared" si="10"/>
        <v>1135</v>
      </c>
      <c r="N68" s="33">
        <f t="shared" si="10"/>
        <v>966</v>
      </c>
      <c r="O68" s="33">
        <f t="shared" si="10"/>
        <v>780</v>
      </c>
      <c r="P68" s="33">
        <f t="shared" si="10"/>
        <v>440</v>
      </c>
      <c r="Q68" s="33">
        <f t="shared" si="10"/>
        <v>390</v>
      </c>
      <c r="R68" s="33">
        <f t="shared" si="10"/>
        <v>1</v>
      </c>
      <c r="S68" s="33">
        <f t="shared" si="10"/>
        <v>61956</v>
      </c>
      <c r="T68" s="25">
        <v>0</v>
      </c>
      <c r="U68" s="3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1.25">
      <c r="A69" s="4"/>
      <c r="B69" s="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25"/>
      <c r="U69" s="3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1.25">
      <c r="A70" s="19"/>
      <c r="B70" s="19" t="s">
        <v>59</v>
      </c>
      <c r="C70" s="33">
        <f aca="true" t="shared" si="11" ref="C70:S70">C57+C68</f>
        <v>462898</v>
      </c>
      <c r="D70" s="33">
        <f t="shared" si="11"/>
        <v>76962</v>
      </c>
      <c r="E70" s="33">
        <f t="shared" si="11"/>
        <v>47906</v>
      </c>
      <c r="F70" s="33">
        <f t="shared" si="11"/>
        <v>50085</v>
      </c>
      <c r="G70" s="33">
        <f t="shared" si="11"/>
        <v>55753</v>
      </c>
      <c r="H70" s="33">
        <f t="shared" si="11"/>
        <v>56173</v>
      </c>
      <c r="I70" s="33">
        <f t="shared" si="11"/>
        <v>46197</v>
      </c>
      <c r="J70" s="33">
        <f t="shared" si="11"/>
        <v>35180</v>
      </c>
      <c r="K70" s="33">
        <f t="shared" si="11"/>
        <v>27203</v>
      </c>
      <c r="L70" s="33">
        <f t="shared" si="11"/>
        <v>16560</v>
      </c>
      <c r="M70" s="33">
        <f t="shared" si="11"/>
        <v>9107</v>
      </c>
      <c r="N70" s="33">
        <f t="shared" si="11"/>
        <v>6230</v>
      </c>
      <c r="O70" s="33">
        <f t="shared" si="11"/>
        <v>3832</v>
      </c>
      <c r="P70" s="33">
        <f t="shared" si="11"/>
        <v>2014</v>
      </c>
      <c r="Q70" s="33">
        <f t="shared" si="11"/>
        <v>1735</v>
      </c>
      <c r="R70" s="33">
        <f t="shared" si="11"/>
        <v>188</v>
      </c>
      <c r="S70" s="33">
        <f t="shared" si="11"/>
        <v>898023</v>
      </c>
      <c r="T70" s="25">
        <v>0</v>
      </c>
      <c r="U70" s="33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1.25">
      <c r="A71" s="4"/>
      <c r="B71" s="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2" thickBot="1">
      <c r="A72" s="34"/>
      <c r="B72" s="34" t="s">
        <v>60</v>
      </c>
      <c r="C72" s="64">
        <f aca="true" t="shared" si="12" ref="C72:R72">(C70/$S70)</f>
        <v>0.5154634124070319</v>
      </c>
      <c r="D72" s="64">
        <f t="shared" si="12"/>
        <v>0.08570159116191901</v>
      </c>
      <c r="E72" s="64">
        <f t="shared" si="12"/>
        <v>0.05334607242798904</v>
      </c>
      <c r="F72" s="64">
        <f t="shared" si="12"/>
        <v>0.055772513621588755</v>
      </c>
      <c r="G72" s="64">
        <f t="shared" si="12"/>
        <v>0.062084155973733415</v>
      </c>
      <c r="H72" s="64">
        <f t="shared" si="12"/>
        <v>0.062551850008296</v>
      </c>
      <c r="I72" s="64">
        <f t="shared" si="12"/>
        <v>0.05144300313020936</v>
      </c>
      <c r="J72" s="64">
        <f t="shared" si="12"/>
        <v>0.039174943180742584</v>
      </c>
      <c r="K72" s="64">
        <f t="shared" si="12"/>
        <v>0.03029209719572884</v>
      </c>
      <c r="L72" s="64">
        <f t="shared" si="12"/>
        <v>0.018440507648467802</v>
      </c>
      <c r="M72" s="64">
        <f t="shared" si="12"/>
        <v>0.010141165649432142</v>
      </c>
      <c r="N72" s="64">
        <f t="shared" si="12"/>
        <v>0.006937461512678406</v>
      </c>
      <c r="O72" s="64">
        <f t="shared" si="12"/>
        <v>0.004267151286771052</v>
      </c>
      <c r="P72" s="64">
        <f t="shared" si="12"/>
        <v>0.0022427042514501297</v>
      </c>
      <c r="Q72" s="64">
        <f t="shared" si="12"/>
        <v>0.001932021785633553</v>
      </c>
      <c r="R72" s="64">
        <f t="shared" si="12"/>
        <v>0.0002093487583280161</v>
      </c>
      <c r="S72" s="64">
        <f>SUM(C72:Q72)</f>
        <v>0.9997906512416718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2:256" ht="11.25">
      <c r="B73" s="4"/>
      <c r="C73" s="17"/>
      <c r="D73" s="17"/>
      <c r="E73" s="63"/>
      <c r="F73" s="17"/>
      <c r="G73" s="17"/>
      <c r="H73" s="17"/>
      <c r="I73" s="17"/>
      <c r="J73" s="17"/>
      <c r="K73" s="66" t="s">
        <v>1</v>
      </c>
      <c r="L73" s="66" t="s">
        <v>1</v>
      </c>
      <c r="M73" s="66" t="s">
        <v>1</v>
      </c>
      <c r="N73" s="66" t="s">
        <v>1</v>
      </c>
      <c r="O73" s="17"/>
      <c r="P73" s="17"/>
      <c r="Q73" s="66" t="s">
        <v>1</v>
      </c>
      <c r="R73" s="66"/>
      <c r="S73" s="139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2:256" ht="11.25">
      <c r="B74" s="15" t="str">
        <f>+'Cartera masculina por edad'!B34</f>
        <v>Fuente: Superintendencia de Isapres, Archivo Maestro de Beneficiarios.</v>
      </c>
      <c r="C74" s="4"/>
      <c r="D74" s="4"/>
      <c r="E74" s="4"/>
      <c r="F74" s="4"/>
      <c r="G74" s="4"/>
      <c r="H74" s="4"/>
      <c r="I74" s="4"/>
      <c r="J74" s="4"/>
      <c r="K74" s="15" t="s">
        <v>1</v>
      </c>
      <c r="L74" s="15" t="s">
        <v>1</v>
      </c>
      <c r="M74" s="15" t="s">
        <v>1</v>
      </c>
      <c r="N74" s="15" t="s">
        <v>1</v>
      </c>
      <c r="O74" s="4"/>
      <c r="P74" s="4"/>
      <c r="Q74" s="15" t="s">
        <v>1</v>
      </c>
      <c r="R74" s="15"/>
      <c r="S74" s="15" t="s">
        <v>1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2:256" ht="11.25">
      <c r="B75" s="15" t="str">
        <f>+'Cartera masculina por edad'!B35</f>
        <v>(*) Son aquellos datos que no presentan información en el campo edad.</v>
      </c>
      <c r="C75" s="4"/>
      <c r="D75" s="4"/>
      <c r="E75" s="4"/>
      <c r="F75" s="4"/>
      <c r="G75" s="4"/>
      <c r="H75" s="4"/>
      <c r="I75" s="4"/>
      <c r="J75" s="4"/>
      <c r="K75" s="15"/>
      <c r="L75" s="15"/>
      <c r="M75" s="15"/>
      <c r="N75" s="15"/>
      <c r="O75" s="4"/>
      <c r="P75" s="4"/>
      <c r="Q75" s="15"/>
      <c r="R75" s="15"/>
      <c r="S75" s="1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2:256" ht="22.5" customHeight="1">
      <c r="B76" s="147">
        <f>+B36</f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2:256" ht="22.5" customHeight="1">
      <c r="B77" s="147">
        <f>+B37</f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2:256" ht="24.75" customHeight="1">
      <c r="B78" s="142">
        <f>+B38</f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ht="12.75">
      <c r="A79" s="141" t="s">
        <v>248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2:256" ht="13.5">
      <c r="B80" s="143" t="s">
        <v>87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2:256" ht="13.5">
      <c r="B81" s="143" t="s">
        <v>275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12" thickBo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11.25">
      <c r="A83" s="28" t="s">
        <v>1</v>
      </c>
      <c r="B83" s="28" t="s">
        <v>1</v>
      </c>
      <c r="C83" s="156" t="s">
        <v>62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54"/>
      <c r="S83" s="54"/>
      <c r="T83" s="25"/>
      <c r="U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ht="11.25">
      <c r="A84" s="30" t="s">
        <v>40</v>
      </c>
      <c r="B84" s="30" t="s">
        <v>41</v>
      </c>
      <c r="C84" s="56" t="s">
        <v>63</v>
      </c>
      <c r="D84" s="56" t="s">
        <v>64</v>
      </c>
      <c r="E84" s="56" t="s">
        <v>65</v>
      </c>
      <c r="F84" s="56" t="s">
        <v>66</v>
      </c>
      <c r="G84" s="56" t="s">
        <v>67</v>
      </c>
      <c r="H84" s="56" t="s">
        <v>68</v>
      </c>
      <c r="I84" s="56" t="s">
        <v>69</v>
      </c>
      <c r="J84" s="56" t="s">
        <v>70</v>
      </c>
      <c r="K84" s="56" t="s">
        <v>71</v>
      </c>
      <c r="L84" s="56" t="s">
        <v>72</v>
      </c>
      <c r="M84" s="56" t="s">
        <v>73</v>
      </c>
      <c r="N84" s="56" t="s">
        <v>74</v>
      </c>
      <c r="O84" s="56" t="s">
        <v>75</v>
      </c>
      <c r="P84" s="56" t="s">
        <v>76</v>
      </c>
      <c r="Q84" s="57" t="s">
        <v>77</v>
      </c>
      <c r="R84" s="57" t="s">
        <v>238</v>
      </c>
      <c r="S84" s="58" t="s">
        <v>4</v>
      </c>
      <c r="T84" s="25"/>
      <c r="U84" s="25"/>
      <c r="V84" s="69" t="s">
        <v>88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ht="11.25">
      <c r="A85" s="4">
        <v>57</v>
      </c>
      <c r="B85" s="15" t="str">
        <f>+B47</f>
        <v>Promepart</v>
      </c>
      <c r="C85" s="33">
        <f>C7+C47</f>
        <v>12759</v>
      </c>
      <c r="D85" s="33">
        <f>D7+D47</f>
        <v>3080</v>
      </c>
      <c r="E85" s="33">
        <f>E7+E47</f>
        <v>3380</v>
      </c>
      <c r="F85" s="33">
        <f>F7+F47</f>
        <v>3887</v>
      </c>
      <c r="G85" s="33">
        <f>G7+G47</f>
        <v>3718</v>
      </c>
      <c r="H85" s="33">
        <f>H7+H47</f>
        <v>3620</v>
      </c>
      <c r="I85" s="33">
        <f>I7+I47</f>
        <v>3118</v>
      </c>
      <c r="J85" s="33">
        <f>J7+J47</f>
        <v>2634</v>
      </c>
      <c r="K85" s="33">
        <f>K7+K47</f>
        <v>2200</v>
      </c>
      <c r="L85" s="33">
        <f>L7+L47</f>
        <v>1631</v>
      </c>
      <c r="M85" s="33">
        <f>M7+M47</f>
        <v>1178</v>
      </c>
      <c r="N85" s="33">
        <f>N7+N47</f>
        <v>934</v>
      </c>
      <c r="O85" s="33">
        <f>O7+O47</f>
        <v>577</v>
      </c>
      <c r="P85" s="33">
        <f>P7+P47</f>
        <v>285</v>
      </c>
      <c r="Q85" s="33">
        <f>Q7+Q47</f>
        <v>241</v>
      </c>
      <c r="R85" s="33">
        <f>R7+R47</f>
        <v>1</v>
      </c>
      <c r="S85" s="33">
        <f aca="true" t="shared" si="13" ref="S85:S93">SUM(C85:R85)</f>
        <v>43243</v>
      </c>
      <c r="T85" s="25"/>
      <c r="U85" s="33"/>
      <c r="V85" s="25">
        <f aca="true" t="shared" si="14" ref="V85:V93">+S85-C85</f>
        <v>30484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ht="11.25">
      <c r="A86" s="4">
        <v>67</v>
      </c>
      <c r="B86" s="15" t="str">
        <f aca="true" t="shared" si="15" ref="B86:B93">+B48</f>
        <v>Colmena Golden Cross</v>
      </c>
      <c r="C86" s="33">
        <f>C8+C48</f>
        <v>58164</v>
      </c>
      <c r="D86" s="33">
        <f>D8+D48</f>
        <v>12626</v>
      </c>
      <c r="E86" s="33">
        <f>E8+E48</f>
        <v>16265</v>
      </c>
      <c r="F86" s="33">
        <f>F8+F48</f>
        <v>17899</v>
      </c>
      <c r="G86" s="33">
        <f>G8+G48</f>
        <v>13996</v>
      </c>
      <c r="H86" s="33">
        <f>H8+H48</f>
        <v>13305</v>
      </c>
      <c r="I86" s="33">
        <f>I8+I48</f>
        <v>12318</v>
      </c>
      <c r="J86" s="33">
        <f>J8+J48</f>
        <v>10064</v>
      </c>
      <c r="K86" s="33">
        <f>K8+K48</f>
        <v>8190</v>
      </c>
      <c r="L86" s="33">
        <f>L8+L48</f>
        <v>5415</v>
      </c>
      <c r="M86" s="33">
        <f>M8+M48</f>
        <v>2788</v>
      </c>
      <c r="N86" s="33">
        <f>N8+N48</f>
        <v>1670</v>
      </c>
      <c r="O86" s="33">
        <f>O8+O48</f>
        <v>1073</v>
      </c>
      <c r="P86" s="33">
        <f>P8+P48</f>
        <v>416</v>
      </c>
      <c r="Q86" s="33">
        <f>Q8+Q48</f>
        <v>320</v>
      </c>
      <c r="R86" s="33">
        <f>R8+R48</f>
        <v>173</v>
      </c>
      <c r="S86" s="33">
        <f t="shared" si="13"/>
        <v>174682</v>
      </c>
      <c r="T86" s="25"/>
      <c r="U86" s="33"/>
      <c r="V86" s="25">
        <f t="shared" si="14"/>
        <v>116518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ht="11.25">
      <c r="A87" s="4">
        <v>70</v>
      </c>
      <c r="B87" s="15" t="str">
        <f t="shared" si="15"/>
        <v>Normédica</v>
      </c>
      <c r="C87" s="33">
        <f>C9+C49</f>
        <v>10247</v>
      </c>
      <c r="D87" s="33">
        <f>D9+D49</f>
        <v>1605</v>
      </c>
      <c r="E87" s="33">
        <f>E9+E49</f>
        <v>2160</v>
      </c>
      <c r="F87" s="33">
        <f>F9+F49</f>
        <v>2585</v>
      </c>
      <c r="G87" s="33">
        <f>G9+G49</f>
        <v>2270</v>
      </c>
      <c r="H87" s="33">
        <f>H9+H49</f>
        <v>2068</v>
      </c>
      <c r="I87" s="33">
        <f>I9+I49</f>
        <v>1713</v>
      </c>
      <c r="J87" s="33">
        <f>J9+J49</f>
        <v>1243</v>
      </c>
      <c r="K87" s="33">
        <f>K9+K49</f>
        <v>737</v>
      </c>
      <c r="L87" s="33">
        <f>L9+L49</f>
        <v>349</v>
      </c>
      <c r="M87" s="33">
        <f>M9+M49</f>
        <v>130</v>
      </c>
      <c r="N87" s="33">
        <f>N9+N49</f>
        <v>71</v>
      </c>
      <c r="O87" s="33">
        <f>O9+O49</f>
        <v>28</v>
      </c>
      <c r="P87" s="33">
        <f>P9+P49</f>
        <v>17</v>
      </c>
      <c r="Q87" s="33">
        <f>Q9+Q49</f>
        <v>17</v>
      </c>
      <c r="R87" s="33">
        <f>R9+R49</f>
        <v>7</v>
      </c>
      <c r="S87" s="33">
        <f t="shared" si="13"/>
        <v>25247</v>
      </c>
      <c r="T87" s="25"/>
      <c r="U87" s="33"/>
      <c r="V87" s="25">
        <f t="shared" si="14"/>
        <v>15000</v>
      </c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ht="11.25">
      <c r="A88" s="4">
        <v>78</v>
      </c>
      <c r="B88" s="15" t="str">
        <f t="shared" si="15"/>
        <v>ING Salud S.A.</v>
      </c>
      <c r="C88" s="33">
        <f>C10+C50</f>
        <v>99837</v>
      </c>
      <c r="D88" s="33">
        <f>D10+D50</f>
        <v>19825</v>
      </c>
      <c r="E88" s="33">
        <f>E10+E50</f>
        <v>24809</v>
      </c>
      <c r="F88" s="33">
        <f>F10+F50</f>
        <v>28588</v>
      </c>
      <c r="G88" s="33">
        <f>G10+G50</f>
        <v>27533</v>
      </c>
      <c r="H88" s="33">
        <f>H10+H50</f>
        <v>25255</v>
      </c>
      <c r="I88" s="33">
        <f>I10+I50</f>
        <v>22158</v>
      </c>
      <c r="J88" s="33">
        <f>J10+J50</f>
        <v>16019</v>
      </c>
      <c r="K88" s="33">
        <f>K10+K50</f>
        <v>11468</v>
      </c>
      <c r="L88" s="33">
        <f>L10+L50</f>
        <v>6256</v>
      </c>
      <c r="M88" s="33">
        <f>M10+M50</f>
        <v>3213</v>
      </c>
      <c r="N88" s="33">
        <f>N10+N50</f>
        <v>1823</v>
      </c>
      <c r="O88" s="33">
        <f>O10+O50</f>
        <v>862</v>
      </c>
      <c r="P88" s="33">
        <f>P10+P50</f>
        <v>465</v>
      </c>
      <c r="Q88" s="33">
        <f>Q10+Q50</f>
        <v>239</v>
      </c>
      <c r="R88" s="33">
        <f>R10+R50</f>
        <v>5</v>
      </c>
      <c r="S88" s="33">
        <f t="shared" si="13"/>
        <v>288355</v>
      </c>
      <c r="T88" s="25"/>
      <c r="U88" s="33"/>
      <c r="V88" s="25">
        <f t="shared" si="14"/>
        <v>188518</v>
      </c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ht="11.25">
      <c r="A89" s="4">
        <v>80</v>
      </c>
      <c r="B89" s="15" t="str">
        <f t="shared" si="15"/>
        <v>Vida Tres</v>
      </c>
      <c r="C89" s="33">
        <f>C11+C51</f>
        <v>21908</v>
      </c>
      <c r="D89" s="33">
        <f>D11+D51</f>
        <v>4288</v>
      </c>
      <c r="E89" s="33">
        <f>E11+E51</f>
        <v>6263</v>
      </c>
      <c r="F89" s="33">
        <f>F11+F51</f>
        <v>7779</v>
      </c>
      <c r="G89" s="33">
        <f>G11+G51</f>
        <v>6646</v>
      </c>
      <c r="H89" s="33">
        <f>H11+H51</f>
        <v>5858</v>
      </c>
      <c r="I89" s="33">
        <f>I11+I51</f>
        <v>4813</v>
      </c>
      <c r="J89" s="33">
        <f>J11+J51</f>
        <v>3446</v>
      </c>
      <c r="K89" s="33">
        <f>K11+K51</f>
        <v>2999</v>
      </c>
      <c r="L89" s="33">
        <f>L11+L51</f>
        <v>1912</v>
      </c>
      <c r="M89" s="33">
        <f>M11+M51</f>
        <v>1287</v>
      </c>
      <c r="N89" s="33">
        <f>N11+N51</f>
        <v>937</v>
      </c>
      <c r="O89" s="33">
        <f>O11+O51</f>
        <v>419</v>
      </c>
      <c r="P89" s="33">
        <f>P11+P51</f>
        <v>185</v>
      </c>
      <c r="Q89" s="33">
        <f>Q11+Q51</f>
        <v>139</v>
      </c>
      <c r="R89" s="33">
        <f>R11+R51</f>
        <v>0</v>
      </c>
      <c r="S89" s="33">
        <f t="shared" si="13"/>
        <v>68879</v>
      </c>
      <c r="T89" s="25"/>
      <c r="U89" s="33"/>
      <c r="V89" s="25">
        <f t="shared" si="14"/>
        <v>46971</v>
      </c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ht="11.25">
      <c r="A90" s="4">
        <v>88</v>
      </c>
      <c r="B90" s="15" t="str">
        <f t="shared" si="15"/>
        <v>Mas Vida</v>
      </c>
      <c r="C90" s="33">
        <f>C12+C52</f>
        <v>35433</v>
      </c>
      <c r="D90" s="33">
        <f>D12+D52</f>
        <v>5868</v>
      </c>
      <c r="E90" s="33">
        <f>E12+E52</f>
        <v>9376</v>
      </c>
      <c r="F90" s="33">
        <f>F12+F52</f>
        <v>12268</v>
      </c>
      <c r="G90" s="33">
        <f>G12+G52</f>
        <v>11019</v>
      </c>
      <c r="H90" s="33">
        <f>H12+H52</f>
        <v>9092</v>
      </c>
      <c r="I90" s="33">
        <f>I12+I52</f>
        <v>6801</v>
      </c>
      <c r="J90" s="33">
        <f>J12+J52</f>
        <v>4819</v>
      </c>
      <c r="K90" s="33">
        <f>K12+K52</f>
        <v>2615</v>
      </c>
      <c r="L90" s="33">
        <f>L12+L52</f>
        <v>1369</v>
      </c>
      <c r="M90" s="33">
        <f>M12+M52</f>
        <v>591</v>
      </c>
      <c r="N90" s="33">
        <f>N12+N52</f>
        <v>401</v>
      </c>
      <c r="O90" s="33">
        <f>O12+O52</f>
        <v>223</v>
      </c>
      <c r="P90" s="33">
        <f>P12+P52</f>
        <v>136</v>
      </c>
      <c r="Q90" s="33">
        <f>Q12+Q52</f>
        <v>99</v>
      </c>
      <c r="R90" s="33">
        <f>R12+R52</f>
        <v>0</v>
      </c>
      <c r="S90" s="33">
        <f t="shared" si="13"/>
        <v>100110</v>
      </c>
      <c r="T90" s="25"/>
      <c r="U90" s="33"/>
      <c r="V90" s="25">
        <f t="shared" si="14"/>
        <v>64677</v>
      </c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1:256" ht="11.25">
      <c r="A91" s="4">
        <v>99</v>
      </c>
      <c r="B91" s="15" t="str">
        <f t="shared" si="15"/>
        <v>Isapre Banmédica</v>
      </c>
      <c r="C91" s="33">
        <f>C13+C53</f>
        <v>84466</v>
      </c>
      <c r="D91" s="33">
        <f>D13+D53</f>
        <v>15767</v>
      </c>
      <c r="E91" s="33">
        <f>E13+E53</f>
        <v>19270</v>
      </c>
      <c r="F91" s="33">
        <f>F13+F53</f>
        <v>22565</v>
      </c>
      <c r="G91" s="33">
        <f>G13+G53</f>
        <v>22799</v>
      </c>
      <c r="H91" s="33">
        <f>H13+H53</f>
        <v>21593</v>
      </c>
      <c r="I91" s="33">
        <f>I13+I53</f>
        <v>16335</v>
      </c>
      <c r="J91" s="33">
        <f>J13+J53</f>
        <v>12895</v>
      </c>
      <c r="K91" s="33">
        <f>K13+K53</f>
        <v>10126</v>
      </c>
      <c r="L91" s="33">
        <f>L13+L53</f>
        <v>6493</v>
      </c>
      <c r="M91" s="33">
        <f>M13+M53</f>
        <v>3399</v>
      </c>
      <c r="N91" s="33">
        <f>N13+N53</f>
        <v>2144</v>
      </c>
      <c r="O91" s="33">
        <f>O13+O53</f>
        <v>1213</v>
      </c>
      <c r="P91" s="33">
        <f>P13+P53</f>
        <v>632</v>
      </c>
      <c r="Q91" s="33">
        <f>Q13+Q53</f>
        <v>548</v>
      </c>
      <c r="R91" s="33">
        <f>R13+R53</f>
        <v>1</v>
      </c>
      <c r="S91" s="33">
        <f t="shared" si="13"/>
        <v>240246</v>
      </c>
      <c r="T91" s="25"/>
      <c r="U91" s="33"/>
      <c r="V91" s="25">
        <f t="shared" si="14"/>
        <v>155780</v>
      </c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ht="11.25">
      <c r="A92" s="4">
        <v>104</v>
      </c>
      <c r="B92" s="15" t="str">
        <f t="shared" si="15"/>
        <v>Sfera</v>
      </c>
      <c r="C92" s="33">
        <f>C14+C54</f>
        <v>5787</v>
      </c>
      <c r="D92" s="33">
        <f>D14+D54</f>
        <v>1600</v>
      </c>
      <c r="E92" s="33">
        <f>E14+E54</f>
        <v>2061</v>
      </c>
      <c r="F92" s="33">
        <f>F14+F54</f>
        <v>1958</v>
      </c>
      <c r="G92" s="33">
        <f>G14+G54</f>
        <v>1652</v>
      </c>
      <c r="H92" s="33">
        <f>H14+H54</f>
        <v>1462</v>
      </c>
      <c r="I92" s="33">
        <f>I14+I54</f>
        <v>1108</v>
      </c>
      <c r="J92" s="33">
        <f>J14+J54</f>
        <v>646</v>
      </c>
      <c r="K92" s="33">
        <f>K14+K54</f>
        <v>307</v>
      </c>
      <c r="L92" s="33">
        <f>L14+L54</f>
        <v>81</v>
      </c>
      <c r="M92" s="33">
        <f>M14+M54</f>
        <v>38</v>
      </c>
      <c r="N92" s="33">
        <f>N14+N54</f>
        <v>6</v>
      </c>
      <c r="O92" s="33">
        <f>O14+O54</f>
        <v>4</v>
      </c>
      <c r="P92" s="33">
        <f>P14+P54</f>
        <v>0</v>
      </c>
      <c r="Q92" s="33">
        <f>Q14+Q54</f>
        <v>2</v>
      </c>
      <c r="R92" s="33">
        <f>R14+R54</f>
        <v>0</v>
      </c>
      <c r="S92" s="33">
        <f t="shared" si="13"/>
        <v>16712</v>
      </c>
      <c r="T92" s="25"/>
      <c r="U92" s="33"/>
      <c r="V92" s="25">
        <f t="shared" si="14"/>
        <v>10925</v>
      </c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1:256" ht="11.25">
      <c r="A93" s="4">
        <v>107</v>
      </c>
      <c r="B93" s="15" t="str">
        <f t="shared" si="15"/>
        <v>Consalud S.A.</v>
      </c>
      <c r="C93" s="33">
        <f>C15+C55</f>
        <v>109693</v>
      </c>
      <c r="D93" s="33">
        <f>D15+D55</f>
        <v>22368</v>
      </c>
      <c r="E93" s="33">
        <f>E15+E55</f>
        <v>20326</v>
      </c>
      <c r="F93" s="33">
        <f>F15+F55</f>
        <v>22475</v>
      </c>
      <c r="G93" s="33">
        <f>G15+G55</f>
        <v>24284</v>
      </c>
      <c r="H93" s="33">
        <f>H15+H55</f>
        <v>24316</v>
      </c>
      <c r="I93" s="33">
        <f>I15+I55</f>
        <v>21015</v>
      </c>
      <c r="J93" s="33">
        <f>J15+J55</f>
        <v>16122</v>
      </c>
      <c r="K93" s="33">
        <f>K15+K55</f>
        <v>11991</v>
      </c>
      <c r="L93" s="33">
        <f>L15+L55</f>
        <v>7191</v>
      </c>
      <c r="M93" s="33">
        <f>M15+M55</f>
        <v>4100</v>
      </c>
      <c r="N93" s="33">
        <f>N15+N55</f>
        <v>2700</v>
      </c>
      <c r="O93" s="33">
        <f>O15+O55</f>
        <v>1413</v>
      </c>
      <c r="P93" s="33">
        <f>P15+P55</f>
        <v>709</v>
      </c>
      <c r="Q93" s="33">
        <f>Q15+Q55</f>
        <v>568</v>
      </c>
      <c r="R93" s="33">
        <f>R15+R55</f>
        <v>0</v>
      </c>
      <c r="S93" s="33">
        <f t="shared" si="13"/>
        <v>289271</v>
      </c>
      <c r="T93" s="25"/>
      <c r="U93" s="33"/>
      <c r="V93" s="25">
        <f t="shared" si="14"/>
        <v>179578</v>
      </c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ht="11.25">
      <c r="A94" s="4"/>
      <c r="B94" s="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2:256" ht="11.25">
      <c r="B95" s="15" t="s">
        <v>49</v>
      </c>
      <c r="C95" s="33">
        <f aca="true" t="shared" si="16" ref="C95:S95">SUM(C85:C94)</f>
        <v>438294</v>
      </c>
      <c r="D95" s="33">
        <f t="shared" si="16"/>
        <v>87027</v>
      </c>
      <c r="E95" s="33">
        <f t="shared" si="16"/>
        <v>103910</v>
      </c>
      <c r="F95" s="33">
        <f t="shared" si="16"/>
        <v>120004</v>
      </c>
      <c r="G95" s="33">
        <f t="shared" si="16"/>
        <v>113917</v>
      </c>
      <c r="H95" s="33">
        <f t="shared" si="16"/>
        <v>106569</v>
      </c>
      <c r="I95" s="33">
        <f t="shared" si="16"/>
        <v>89379</v>
      </c>
      <c r="J95" s="33">
        <f t="shared" si="16"/>
        <v>67888</v>
      </c>
      <c r="K95" s="33">
        <f t="shared" si="16"/>
        <v>50633</v>
      </c>
      <c r="L95" s="33">
        <f t="shared" si="16"/>
        <v>30697</v>
      </c>
      <c r="M95" s="33">
        <f t="shared" si="16"/>
        <v>16724</v>
      </c>
      <c r="N95" s="33">
        <f t="shared" si="16"/>
        <v>10686</v>
      </c>
      <c r="O95" s="33">
        <f t="shared" si="16"/>
        <v>5812</v>
      </c>
      <c r="P95" s="33">
        <f t="shared" si="16"/>
        <v>2845</v>
      </c>
      <c r="Q95" s="33">
        <f t="shared" si="16"/>
        <v>2173</v>
      </c>
      <c r="R95" s="33">
        <f t="shared" si="16"/>
        <v>187</v>
      </c>
      <c r="S95" s="33">
        <f t="shared" si="16"/>
        <v>1246745</v>
      </c>
      <c r="T95" s="25">
        <v>0</v>
      </c>
      <c r="U95" s="33"/>
      <c r="V95" s="33">
        <f>SUM(V85:V93)</f>
        <v>808451</v>
      </c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ht="11.25">
      <c r="A96" s="4"/>
      <c r="B96" s="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ht="11.25">
      <c r="A97" s="4">
        <v>62</v>
      </c>
      <c r="B97" s="15" t="s">
        <v>50</v>
      </c>
      <c r="C97" s="33">
        <f>C19+C59</f>
        <v>1353</v>
      </c>
      <c r="D97" s="33">
        <f>D19+D59</f>
        <v>368</v>
      </c>
      <c r="E97" s="33">
        <f>E19+E59</f>
        <v>70</v>
      </c>
      <c r="F97" s="33">
        <f>F19+F59</f>
        <v>97</v>
      </c>
      <c r="G97" s="33">
        <f>G19+G59</f>
        <v>207</v>
      </c>
      <c r="H97" s="33">
        <f>H19+H59</f>
        <v>409</v>
      </c>
      <c r="I97" s="33">
        <f>I19+I59</f>
        <v>431</v>
      </c>
      <c r="J97" s="33">
        <f>J19+J59</f>
        <v>333</v>
      </c>
      <c r="K97" s="33">
        <f>K19+K59</f>
        <v>145</v>
      </c>
      <c r="L97" s="33">
        <f>L19+L59</f>
        <v>70</v>
      </c>
      <c r="M97" s="33">
        <f>M19+M59</f>
        <v>31</v>
      </c>
      <c r="N97" s="33">
        <f>N19+N59</f>
        <v>26</v>
      </c>
      <c r="O97" s="33">
        <f>O19+O59</f>
        <v>35</v>
      </c>
      <c r="P97" s="33">
        <f>P19+P59</f>
        <v>20</v>
      </c>
      <c r="Q97" s="33">
        <f>Q19+Q59</f>
        <v>16</v>
      </c>
      <c r="R97" s="33">
        <f>R19+R59</f>
        <v>0</v>
      </c>
      <c r="S97" s="33">
        <f aca="true" t="shared" si="17" ref="S97:S104">SUM(C97:R97)</f>
        <v>3611</v>
      </c>
      <c r="T97" s="25"/>
      <c r="U97" s="33"/>
      <c r="V97" s="25">
        <f aca="true" t="shared" si="18" ref="V97:V104">+S97-C97</f>
        <v>2258</v>
      </c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ht="11.25">
      <c r="A98" s="4">
        <v>63</v>
      </c>
      <c r="B98" s="15" t="s">
        <v>51</v>
      </c>
      <c r="C98" s="33">
        <f>C20+C60</f>
        <v>7532</v>
      </c>
      <c r="D98" s="33">
        <f>D20+D60</f>
        <v>1939</v>
      </c>
      <c r="E98" s="33">
        <f>E20+E60</f>
        <v>1352</v>
      </c>
      <c r="F98" s="33">
        <f>F20+F60</f>
        <v>1392</v>
      </c>
      <c r="G98" s="33">
        <f>G20+G60</f>
        <v>1501</v>
      </c>
      <c r="H98" s="33">
        <f>H20+H60</f>
        <v>1644</v>
      </c>
      <c r="I98" s="33">
        <f>I20+I60</f>
        <v>1932</v>
      </c>
      <c r="J98" s="33">
        <f>J20+J60</f>
        <v>2019</v>
      </c>
      <c r="K98" s="33">
        <f>K20+K60</f>
        <v>1570</v>
      </c>
      <c r="L98" s="33">
        <f>L20+L60</f>
        <v>875</v>
      </c>
      <c r="M98" s="33">
        <f>M20+M60</f>
        <v>415</v>
      </c>
      <c r="N98" s="33">
        <f>N20+N60</f>
        <v>294</v>
      </c>
      <c r="O98" s="33">
        <f>O20+O60</f>
        <v>183</v>
      </c>
      <c r="P98" s="33">
        <f>P20+P60</f>
        <v>133</v>
      </c>
      <c r="Q98" s="33">
        <f>Q20+Q60</f>
        <v>127</v>
      </c>
      <c r="R98" s="33">
        <f>R20+R60</f>
        <v>0</v>
      </c>
      <c r="S98" s="33">
        <f t="shared" si="17"/>
        <v>22908</v>
      </c>
      <c r="T98" s="25"/>
      <c r="U98" s="33"/>
      <c r="V98" s="25">
        <f t="shared" si="18"/>
        <v>15376</v>
      </c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ht="11.25">
      <c r="A99" s="4">
        <v>65</v>
      </c>
      <c r="B99" s="15" t="s">
        <v>52</v>
      </c>
      <c r="C99" s="33">
        <f>C21+C61</f>
        <v>7136</v>
      </c>
      <c r="D99" s="33">
        <f>D21+D61</f>
        <v>1411</v>
      </c>
      <c r="E99" s="33">
        <f>E21+E61</f>
        <v>484</v>
      </c>
      <c r="F99" s="33">
        <f>F21+F61</f>
        <v>777</v>
      </c>
      <c r="G99" s="33">
        <f>G21+G61</f>
        <v>1291</v>
      </c>
      <c r="H99" s="33">
        <f>H21+H61</f>
        <v>1671</v>
      </c>
      <c r="I99" s="33">
        <f>I21+I61</f>
        <v>1557</v>
      </c>
      <c r="J99" s="33">
        <f>J21+J61</f>
        <v>1295</v>
      </c>
      <c r="K99" s="33">
        <f>K21+K61</f>
        <v>736</v>
      </c>
      <c r="L99" s="33">
        <f>L21+L61</f>
        <v>333</v>
      </c>
      <c r="M99" s="33">
        <f>M21+M61</f>
        <v>155</v>
      </c>
      <c r="N99" s="33">
        <f>N21+N61</f>
        <v>185</v>
      </c>
      <c r="O99" s="33">
        <f>O21+O61</f>
        <v>135</v>
      </c>
      <c r="P99" s="33">
        <f>P21+P61</f>
        <v>84</v>
      </c>
      <c r="Q99" s="33">
        <f>Q21+Q61</f>
        <v>72</v>
      </c>
      <c r="R99" s="33">
        <f>R21+R61</f>
        <v>0</v>
      </c>
      <c r="S99" s="33">
        <f t="shared" si="17"/>
        <v>17322</v>
      </c>
      <c r="T99" s="25"/>
      <c r="U99" s="33"/>
      <c r="V99" s="25">
        <f t="shared" si="18"/>
        <v>10186</v>
      </c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ht="11.25">
      <c r="A100" s="4">
        <v>68</v>
      </c>
      <c r="B100" s="15" t="s">
        <v>53</v>
      </c>
      <c r="C100" s="33">
        <f>C22+C62</f>
        <v>916</v>
      </c>
      <c r="D100" s="33">
        <f>D22+D62</f>
        <v>234</v>
      </c>
      <c r="E100" s="33">
        <f>E22+E62</f>
        <v>103</v>
      </c>
      <c r="F100" s="33">
        <f>F22+F62</f>
        <v>130</v>
      </c>
      <c r="G100" s="33">
        <f>G22+G62</f>
        <v>162</v>
      </c>
      <c r="H100" s="33">
        <f>H22+H62</f>
        <v>200</v>
      </c>
      <c r="I100" s="33">
        <f>I22+I62</f>
        <v>220</v>
      </c>
      <c r="J100" s="33">
        <f>J22+J62</f>
        <v>235</v>
      </c>
      <c r="K100" s="33">
        <f>K22+K62</f>
        <v>176</v>
      </c>
      <c r="L100" s="33">
        <f>L22+L62</f>
        <v>78</v>
      </c>
      <c r="M100" s="33">
        <f>M22+M62</f>
        <v>38</v>
      </c>
      <c r="N100" s="33">
        <f>N22+N62</f>
        <v>26</v>
      </c>
      <c r="O100" s="33">
        <f>O22+O62</f>
        <v>20</v>
      </c>
      <c r="P100" s="33">
        <f>P22+P62</f>
        <v>16</v>
      </c>
      <c r="Q100" s="33">
        <f>Q22+Q62</f>
        <v>21</v>
      </c>
      <c r="R100" s="33">
        <f>R22+R62</f>
        <v>0</v>
      </c>
      <c r="S100" s="33">
        <f t="shared" si="17"/>
        <v>2575</v>
      </c>
      <c r="T100" s="25"/>
      <c r="U100" s="33"/>
      <c r="V100" s="25">
        <f t="shared" si="18"/>
        <v>1659</v>
      </c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ht="11.25">
      <c r="A101" s="4">
        <v>76</v>
      </c>
      <c r="B101" s="15" t="s">
        <v>54</v>
      </c>
      <c r="C101" s="33">
        <f>C23+C63</f>
        <v>3531</v>
      </c>
      <c r="D101" s="33">
        <f>D23+D63</f>
        <v>942</v>
      </c>
      <c r="E101" s="33">
        <f>E23+E63</f>
        <v>466</v>
      </c>
      <c r="F101" s="33">
        <f>F23+F63</f>
        <v>764</v>
      </c>
      <c r="G101" s="33">
        <f>G23+G63</f>
        <v>716</v>
      </c>
      <c r="H101" s="33">
        <f>H23+H63</f>
        <v>725</v>
      </c>
      <c r="I101" s="33">
        <f>I23+I63</f>
        <v>811</v>
      </c>
      <c r="J101" s="33">
        <f>J23+J63</f>
        <v>1165</v>
      </c>
      <c r="K101" s="33">
        <f>K23+K63</f>
        <v>1267</v>
      </c>
      <c r="L101" s="33">
        <f>L23+L63</f>
        <v>909</v>
      </c>
      <c r="M101" s="33">
        <f>M23+M63</f>
        <v>720</v>
      </c>
      <c r="N101" s="33">
        <f>N23+N63</f>
        <v>786</v>
      </c>
      <c r="O101" s="33">
        <f>O23+O63</f>
        <v>812</v>
      </c>
      <c r="P101" s="33">
        <f>P23+P63</f>
        <v>564</v>
      </c>
      <c r="Q101" s="33">
        <f>Q23+Q63</f>
        <v>565</v>
      </c>
      <c r="R101" s="33">
        <f>R23+R63</f>
        <v>0</v>
      </c>
      <c r="S101" s="33">
        <f t="shared" si="17"/>
        <v>14743</v>
      </c>
      <c r="T101" s="25"/>
      <c r="U101" s="33"/>
      <c r="V101" s="25">
        <f t="shared" si="18"/>
        <v>11212</v>
      </c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ht="11.25">
      <c r="A102" s="4">
        <v>81</v>
      </c>
      <c r="B102" s="15" t="s">
        <v>55</v>
      </c>
      <c r="C102" s="33">
        <f>C24+C64</f>
        <v>2287</v>
      </c>
      <c r="D102" s="33">
        <f>D24+D64</f>
        <v>419</v>
      </c>
      <c r="E102" s="33">
        <f>E24+E64</f>
        <v>412</v>
      </c>
      <c r="F102" s="33">
        <f>F24+F64</f>
        <v>529</v>
      </c>
      <c r="G102" s="33">
        <f>G24+G64</f>
        <v>603</v>
      </c>
      <c r="H102" s="33">
        <f>H24+H64</f>
        <v>560</v>
      </c>
      <c r="I102" s="33">
        <f>I24+I64</f>
        <v>512</v>
      </c>
      <c r="J102" s="33">
        <f>J24+J64</f>
        <v>704</v>
      </c>
      <c r="K102" s="33">
        <f>K24+K64</f>
        <v>633</v>
      </c>
      <c r="L102" s="33">
        <f>L24+L64</f>
        <v>284</v>
      </c>
      <c r="M102" s="33">
        <f>M24+M64</f>
        <v>113</v>
      </c>
      <c r="N102" s="33">
        <f>N24+N64</f>
        <v>52</v>
      </c>
      <c r="O102" s="33">
        <f>O24+O64</f>
        <v>23</v>
      </c>
      <c r="P102" s="33">
        <f>P24+P64</f>
        <v>6</v>
      </c>
      <c r="Q102" s="33">
        <f>Q24+Q64</f>
        <v>3</v>
      </c>
      <c r="R102" s="33">
        <f>R24+R64</f>
        <v>2</v>
      </c>
      <c r="S102" s="33">
        <f t="shared" si="17"/>
        <v>7142</v>
      </c>
      <c r="T102" s="25"/>
      <c r="U102" s="33"/>
      <c r="V102" s="25">
        <f t="shared" si="18"/>
        <v>4855</v>
      </c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ht="11.25">
      <c r="A103" s="4">
        <v>85</v>
      </c>
      <c r="B103" s="15" t="s">
        <v>56</v>
      </c>
      <c r="C103" s="33">
        <f>C25+C65</f>
        <v>2818</v>
      </c>
      <c r="D103" s="33">
        <f>D25+D65</f>
        <v>510</v>
      </c>
      <c r="E103" s="33">
        <f>E25+E65</f>
        <v>354</v>
      </c>
      <c r="F103" s="33">
        <f>F25+F65</f>
        <v>486</v>
      </c>
      <c r="G103" s="33">
        <f>G25+G65</f>
        <v>709</v>
      </c>
      <c r="H103" s="33">
        <f>H25+H65</f>
        <v>667</v>
      </c>
      <c r="I103" s="33">
        <f>I25+I65</f>
        <v>543</v>
      </c>
      <c r="J103" s="33">
        <f>J25+J65</f>
        <v>440</v>
      </c>
      <c r="K103" s="33">
        <f>K25+K65</f>
        <v>386</v>
      </c>
      <c r="L103" s="33">
        <f>L25+L65</f>
        <v>348</v>
      </c>
      <c r="M103" s="33">
        <f>M25+M65</f>
        <v>305</v>
      </c>
      <c r="N103" s="33">
        <f>N25+N65</f>
        <v>258</v>
      </c>
      <c r="O103" s="33">
        <f>O25+O65</f>
        <v>202</v>
      </c>
      <c r="P103" s="33">
        <f>P25+P65</f>
        <v>108</v>
      </c>
      <c r="Q103" s="33">
        <f>Q25+Q65</f>
        <v>95</v>
      </c>
      <c r="R103" s="33">
        <f>R25+R65</f>
        <v>0</v>
      </c>
      <c r="S103" s="33">
        <f t="shared" si="17"/>
        <v>8229</v>
      </c>
      <c r="T103" s="25"/>
      <c r="U103" s="33"/>
      <c r="V103" s="25">
        <f t="shared" si="18"/>
        <v>5411</v>
      </c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ht="11.25">
      <c r="A104" s="4">
        <v>94</v>
      </c>
      <c r="B104" s="15" t="s">
        <v>57</v>
      </c>
      <c r="C104" s="33">
        <f>C26+C66</f>
        <v>990</v>
      </c>
      <c r="D104" s="33">
        <f>D26+D66</f>
        <v>121</v>
      </c>
      <c r="E104" s="33">
        <f>E26+E66</f>
        <v>105</v>
      </c>
      <c r="F104" s="33">
        <f>F26+F66</f>
        <v>153</v>
      </c>
      <c r="G104" s="33">
        <f>G26+G66</f>
        <v>178</v>
      </c>
      <c r="H104" s="33">
        <f>H26+H66</f>
        <v>199</v>
      </c>
      <c r="I104" s="33">
        <f>I26+I66</f>
        <v>169</v>
      </c>
      <c r="J104" s="33">
        <f>J26+J66</f>
        <v>130</v>
      </c>
      <c r="K104" s="33">
        <f>K26+K66</f>
        <v>77</v>
      </c>
      <c r="L104" s="33">
        <f>L26+L66</f>
        <v>26</v>
      </c>
      <c r="M104" s="33">
        <f>M26+M66</f>
        <v>20</v>
      </c>
      <c r="N104" s="33">
        <f>N26+N66</f>
        <v>12</v>
      </c>
      <c r="O104" s="33">
        <f>O26+O66</f>
        <v>5</v>
      </c>
      <c r="P104" s="33">
        <f>P26+P66</f>
        <v>3</v>
      </c>
      <c r="Q104" s="33">
        <f>Q26+Q66</f>
        <v>1</v>
      </c>
      <c r="R104" s="33">
        <f>R26+R66</f>
        <v>0</v>
      </c>
      <c r="S104" s="33">
        <f t="shared" si="17"/>
        <v>2189</v>
      </c>
      <c r="T104" s="25"/>
      <c r="U104" s="33"/>
      <c r="V104" s="25">
        <f t="shared" si="18"/>
        <v>1199</v>
      </c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ht="11.25">
      <c r="A105" s="4"/>
      <c r="B105" s="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ht="11.25">
      <c r="A106" s="15"/>
      <c r="B106" s="15" t="s">
        <v>58</v>
      </c>
      <c r="C106" s="33">
        <f aca="true" t="shared" si="19" ref="C106:S106">SUM(C97:C104)</f>
        <v>26563</v>
      </c>
      <c r="D106" s="33">
        <f t="shared" si="19"/>
        <v>5944</v>
      </c>
      <c r="E106" s="33">
        <f t="shared" si="19"/>
        <v>3346</v>
      </c>
      <c r="F106" s="33">
        <f t="shared" si="19"/>
        <v>4328</v>
      </c>
      <c r="G106" s="33">
        <f t="shared" si="19"/>
        <v>5367</v>
      </c>
      <c r="H106" s="33">
        <f t="shared" si="19"/>
        <v>6075</v>
      </c>
      <c r="I106" s="33">
        <f t="shared" si="19"/>
        <v>6175</v>
      </c>
      <c r="J106" s="33">
        <f t="shared" si="19"/>
        <v>6321</v>
      </c>
      <c r="K106" s="33">
        <f t="shared" si="19"/>
        <v>4990</v>
      </c>
      <c r="L106" s="33">
        <f t="shared" si="19"/>
        <v>2923</v>
      </c>
      <c r="M106" s="33">
        <f t="shared" si="19"/>
        <v>1797</v>
      </c>
      <c r="N106" s="33">
        <f t="shared" si="19"/>
        <v>1639</v>
      </c>
      <c r="O106" s="33">
        <f t="shared" si="19"/>
        <v>1415</v>
      </c>
      <c r="P106" s="33">
        <f t="shared" si="19"/>
        <v>934</v>
      </c>
      <c r="Q106" s="33">
        <f t="shared" si="19"/>
        <v>900</v>
      </c>
      <c r="R106" s="33">
        <f t="shared" si="19"/>
        <v>2</v>
      </c>
      <c r="S106" s="33">
        <f t="shared" si="19"/>
        <v>78719</v>
      </c>
      <c r="T106" s="25">
        <v>0</v>
      </c>
      <c r="U106" s="33"/>
      <c r="V106" s="33">
        <f>SUM(V97:V104)</f>
        <v>52156</v>
      </c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ht="11.25">
      <c r="A107" s="4"/>
      <c r="B107" s="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25"/>
      <c r="U107" s="33"/>
      <c r="V107" s="33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ht="11.25">
      <c r="A108" s="19"/>
      <c r="B108" s="19" t="s">
        <v>59</v>
      </c>
      <c r="C108" s="33">
        <f aca="true" t="shared" si="20" ref="C108:S108">C95+C106</f>
        <v>464857</v>
      </c>
      <c r="D108" s="33">
        <f t="shared" si="20"/>
        <v>92971</v>
      </c>
      <c r="E108" s="33">
        <f t="shared" si="20"/>
        <v>107256</v>
      </c>
      <c r="F108" s="33">
        <f t="shared" si="20"/>
        <v>124332</v>
      </c>
      <c r="G108" s="33">
        <f t="shared" si="20"/>
        <v>119284</v>
      </c>
      <c r="H108" s="33">
        <f t="shared" si="20"/>
        <v>112644</v>
      </c>
      <c r="I108" s="33">
        <f t="shared" si="20"/>
        <v>95554</v>
      </c>
      <c r="J108" s="33">
        <f t="shared" si="20"/>
        <v>74209</v>
      </c>
      <c r="K108" s="33">
        <f t="shared" si="20"/>
        <v>55623</v>
      </c>
      <c r="L108" s="33">
        <f t="shared" si="20"/>
        <v>33620</v>
      </c>
      <c r="M108" s="33">
        <f t="shared" si="20"/>
        <v>18521</v>
      </c>
      <c r="N108" s="33">
        <f t="shared" si="20"/>
        <v>12325</v>
      </c>
      <c r="O108" s="33">
        <f t="shared" si="20"/>
        <v>7227</v>
      </c>
      <c r="P108" s="33">
        <f t="shared" si="20"/>
        <v>3779</v>
      </c>
      <c r="Q108" s="33">
        <f t="shared" si="20"/>
        <v>3073</v>
      </c>
      <c r="R108" s="33">
        <f t="shared" si="20"/>
        <v>189</v>
      </c>
      <c r="S108" s="33">
        <f t="shared" si="20"/>
        <v>1325464</v>
      </c>
      <c r="T108" s="25">
        <v>0</v>
      </c>
      <c r="U108" s="33"/>
      <c r="V108" s="33">
        <f>V95+V106</f>
        <v>860607</v>
      </c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ht="11.25">
      <c r="A109" s="4"/>
      <c r="B109" s="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ht="12" thickBot="1">
      <c r="A110" s="34"/>
      <c r="B110" s="34" t="s">
        <v>60</v>
      </c>
      <c r="C110" s="64">
        <f aca="true" t="shared" si="21" ref="C110:R110">(C108/$S108)</f>
        <v>0.3507126560962803</v>
      </c>
      <c r="D110" s="64">
        <f t="shared" si="21"/>
        <v>0.07014222943814392</v>
      </c>
      <c r="E110" s="64">
        <f t="shared" si="21"/>
        <v>0.0809195874048635</v>
      </c>
      <c r="F110" s="64">
        <f t="shared" si="21"/>
        <v>0.09380262308142658</v>
      </c>
      <c r="G110" s="64">
        <f t="shared" si="21"/>
        <v>0.0899941454464248</v>
      </c>
      <c r="H110" s="64">
        <f t="shared" si="21"/>
        <v>0.08498457898517048</v>
      </c>
      <c r="I110" s="64">
        <f t="shared" si="21"/>
        <v>0.07209098096968307</v>
      </c>
      <c r="J110" s="64">
        <f t="shared" si="21"/>
        <v>0.055987186373979224</v>
      </c>
      <c r="K110" s="64">
        <f t="shared" si="21"/>
        <v>0.04196492699914898</v>
      </c>
      <c r="L110" s="64">
        <f t="shared" si="21"/>
        <v>0.025364702474001556</v>
      </c>
      <c r="M110" s="64">
        <f t="shared" si="21"/>
        <v>0.013973219944110138</v>
      </c>
      <c r="N110" s="64">
        <f t="shared" si="21"/>
        <v>0.009298630517313182</v>
      </c>
      <c r="O110" s="64">
        <f t="shared" si="21"/>
        <v>0.005452430243295932</v>
      </c>
      <c r="P110" s="64">
        <f t="shared" si="21"/>
        <v>0.0028510770567891698</v>
      </c>
      <c r="Q110" s="64">
        <f t="shared" si="21"/>
        <v>0.0023184333938907433</v>
      </c>
      <c r="R110" s="64">
        <f t="shared" si="21"/>
        <v>0.00014259157547847395</v>
      </c>
      <c r="S110" s="64">
        <f>SUM(C110:Q110)</f>
        <v>0.9998574084245215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2:256" ht="11.25">
      <c r="B111" s="4"/>
      <c r="C111" s="17"/>
      <c r="D111" s="17"/>
      <c r="E111" s="17"/>
      <c r="F111" s="17"/>
      <c r="G111" s="17"/>
      <c r="H111" s="17"/>
      <c r="I111" s="17"/>
      <c r="J111" s="17"/>
      <c r="K111" s="66" t="s">
        <v>1</v>
      </c>
      <c r="L111" s="66" t="s">
        <v>1</v>
      </c>
      <c r="M111" s="66" t="s">
        <v>1</v>
      </c>
      <c r="N111" s="66" t="s">
        <v>1</v>
      </c>
      <c r="O111" s="17"/>
      <c r="P111" s="17"/>
      <c r="Q111" s="66" t="s">
        <v>1</v>
      </c>
      <c r="R111" s="66"/>
      <c r="S111" s="66" t="s">
        <v>1</v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2:256" ht="11.25">
      <c r="B112" s="15" t="str">
        <f>+'Cartera masculina por edad'!B34</f>
        <v>Fuente: Superintendencia de Isapres, Archivo Maestro de Beneficiarios.</v>
      </c>
      <c r="C112" s="4"/>
      <c r="D112" s="4"/>
      <c r="E112" s="4"/>
      <c r="F112" s="4"/>
      <c r="G112" s="4"/>
      <c r="H112" s="4"/>
      <c r="I112" s="4"/>
      <c r="J112" s="4"/>
      <c r="K112" s="15" t="s">
        <v>1</v>
      </c>
      <c r="L112" s="15" t="s">
        <v>1</v>
      </c>
      <c r="M112" s="15" t="s">
        <v>1</v>
      </c>
      <c r="N112" s="15" t="s">
        <v>1</v>
      </c>
      <c r="O112" s="4"/>
      <c r="P112" s="4"/>
      <c r="Q112" s="15" t="s">
        <v>1</v>
      </c>
      <c r="R112" s="15"/>
      <c r="S112" s="15" t="s">
        <v>1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ht="11.25">
      <c r="B113" s="15" t="str">
        <f>+'Cartera masculina por edad'!B35</f>
        <v>(*) Son aquellos datos que no presentan información en el campo edad.</v>
      </c>
    </row>
    <row r="114" spans="2:19" ht="22.5" customHeight="1">
      <c r="B114" s="147">
        <f>+B76</f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</row>
    <row r="115" spans="2:19" ht="22.5" customHeight="1">
      <c r="B115" s="147">
        <f>+B77</f>
      </c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</row>
    <row r="116" spans="2:19" ht="22.5" customHeight="1">
      <c r="B116" s="142">
        <f>+B78</f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ht="12.75">
      <c r="A117" s="141" t="s">
        <v>248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</sheetData>
  <mergeCells count="22">
    <mergeCell ref="B2:S2"/>
    <mergeCell ref="B3:S3"/>
    <mergeCell ref="C5:Q5"/>
    <mergeCell ref="B42:S42"/>
    <mergeCell ref="B36:S36"/>
    <mergeCell ref="B38:S38"/>
    <mergeCell ref="B37:S37"/>
    <mergeCell ref="B76:S76"/>
    <mergeCell ref="B78:S78"/>
    <mergeCell ref="B77:S77"/>
    <mergeCell ref="B115:S115"/>
    <mergeCell ref="B114:S114"/>
    <mergeCell ref="A117:S117"/>
    <mergeCell ref="A79:S79"/>
    <mergeCell ref="A41:S41"/>
    <mergeCell ref="A1:S1"/>
    <mergeCell ref="B116:S116"/>
    <mergeCell ref="C83:Q83"/>
    <mergeCell ref="B43:S43"/>
    <mergeCell ref="C45:Q45"/>
    <mergeCell ref="B80:S80"/>
    <mergeCell ref="B81:S81"/>
  </mergeCells>
  <hyperlinks>
    <hyperlink ref="A1" location="Indice!A1" display="Volver"/>
    <hyperlink ref="A41" location="Indice!A1" display="Volver"/>
    <hyperlink ref="A79" location="Indice!A1" display="Volver"/>
    <hyperlink ref="A117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19"/>
  <sheetViews>
    <sheetView showGridLines="0" zoomScale="75" zoomScaleNormal="75" workbookViewId="0" topLeftCell="D1">
      <selection activeCell="B3" sqref="B3:S3"/>
    </sheetView>
  </sheetViews>
  <sheetFormatPr defaultColWidth="6.796875" defaultRowHeight="15"/>
  <cols>
    <col min="1" max="1" width="3.69921875" style="1" bestFit="1" customWidth="1"/>
    <col min="2" max="2" width="19.3984375" style="1" customWidth="1"/>
    <col min="3" max="3" width="11.19921875" style="1" bestFit="1" customWidth="1"/>
    <col min="4" max="4" width="7" style="1" bestFit="1" customWidth="1"/>
    <col min="5" max="5" width="6.09765625" style="1" bestFit="1" customWidth="1"/>
    <col min="6" max="6" width="6.59765625" style="1" customWidth="1"/>
    <col min="7" max="8" width="6.09765625" style="1" bestFit="1" customWidth="1"/>
    <col min="9" max="9" width="6" style="1" bestFit="1" customWidth="1"/>
    <col min="10" max="10" width="5.8984375" style="1" bestFit="1" customWidth="1"/>
    <col min="11" max="12" width="7.19921875" style="1" bestFit="1" customWidth="1"/>
    <col min="13" max="13" width="7.69921875" style="1" bestFit="1" customWidth="1"/>
    <col min="14" max="14" width="7.19921875" style="1" bestFit="1" customWidth="1"/>
    <col min="15" max="17" width="6.19921875" style="1" bestFit="1" customWidth="1"/>
    <col min="18" max="18" width="8.19921875" style="1" bestFit="1" customWidth="1"/>
    <col min="19" max="19" width="9.09765625" style="1" bestFit="1" customWidth="1"/>
    <col min="20" max="20" width="12.09765625" style="1" bestFit="1" customWidth="1"/>
    <col min="21" max="21" width="10.09765625" style="1" hidden="1" customWidth="1"/>
    <col min="22" max="22" width="12.09765625" style="1" hidden="1" customWidth="1"/>
    <col min="23" max="23" width="13" style="1" hidden="1" customWidth="1"/>
    <col min="24" max="24" width="9.19921875" style="1" hidden="1" customWidth="1"/>
    <col min="25" max="26" width="0" style="1" hidden="1" customWidth="1"/>
    <col min="27" max="27" width="8.59765625" style="1" customWidth="1"/>
    <col min="28" max="16384" width="6.69921875" style="1" customWidth="1"/>
  </cols>
  <sheetData>
    <row r="1" spans="1:19" ht="12.75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255" ht="13.5">
      <c r="A2" s="53"/>
      <c r="B2" s="143" t="s">
        <v>89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3"/>
      <c r="U2" s="25"/>
      <c r="V2" s="25"/>
      <c r="W2" s="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</row>
    <row r="3" spans="2:255" ht="13.5">
      <c r="B3" s="143" t="s">
        <v>276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2"/>
      <c r="U3" s="25"/>
      <c r="V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12" thickBot="1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1.25">
      <c r="A5" s="28" t="s">
        <v>1</v>
      </c>
      <c r="B5" s="28" t="s">
        <v>1</v>
      </c>
      <c r="C5" s="156" t="s">
        <v>62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54"/>
      <c r="S5" s="54"/>
      <c r="T5" s="55"/>
      <c r="U5" s="25"/>
      <c r="V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ht="11.25">
      <c r="A6" s="30" t="s">
        <v>40</v>
      </c>
      <c r="B6" s="30" t="s">
        <v>41</v>
      </c>
      <c r="C6" s="56" t="s">
        <v>63</v>
      </c>
      <c r="D6" s="56" t="s">
        <v>64</v>
      </c>
      <c r="E6" s="56" t="s">
        <v>65</v>
      </c>
      <c r="F6" s="56" t="s">
        <v>66</v>
      </c>
      <c r="G6" s="56" t="s">
        <v>67</v>
      </c>
      <c r="H6" s="56" t="s">
        <v>68</v>
      </c>
      <c r="I6" s="56" t="s">
        <v>69</v>
      </c>
      <c r="J6" s="56" t="s">
        <v>70</v>
      </c>
      <c r="K6" s="56" t="s">
        <v>71</v>
      </c>
      <c r="L6" s="56" t="s">
        <v>72</v>
      </c>
      <c r="M6" s="56" t="s">
        <v>73</v>
      </c>
      <c r="N6" s="56" t="s">
        <v>74</v>
      </c>
      <c r="O6" s="56" t="s">
        <v>75</v>
      </c>
      <c r="P6" s="56" t="s">
        <v>76</v>
      </c>
      <c r="Q6" s="57" t="s">
        <v>77</v>
      </c>
      <c r="R6" s="57" t="s">
        <v>238</v>
      </c>
      <c r="S6" s="58" t="s">
        <v>4</v>
      </c>
      <c r="T6" s="59"/>
      <c r="U6" s="25" t="s">
        <v>90</v>
      </c>
      <c r="V6" s="60" t="s">
        <v>91</v>
      </c>
      <c r="W6" s="61" t="s">
        <v>92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ht="11.25">
      <c r="A7" s="4">
        <v>57</v>
      </c>
      <c r="B7" s="15" t="str">
        <f>+'Cartera femenina por edad'!B7</f>
        <v>Promepart</v>
      </c>
      <c r="C7" s="27">
        <f>'Cartera masculina por edad'!C7+'Cartera femenina por edad'!C7</f>
        <v>826</v>
      </c>
      <c r="D7" s="27">
        <f>'Cartera masculina por edad'!D7+'Cartera femenina por edad'!D7</f>
        <v>7392</v>
      </c>
      <c r="E7" s="27">
        <f>'Cartera masculina por edad'!E7+'Cartera femenina por edad'!E7</f>
        <v>8696</v>
      </c>
      <c r="F7" s="27">
        <f>'Cartera masculina por edad'!F7+'Cartera femenina por edad'!F7</f>
        <v>8443</v>
      </c>
      <c r="G7" s="27">
        <f>'Cartera masculina por edad'!G7+'Cartera femenina por edad'!G7</f>
        <v>7055</v>
      </c>
      <c r="H7" s="27">
        <f>'Cartera masculina por edad'!H7+'Cartera femenina por edad'!H7</f>
        <v>6168</v>
      </c>
      <c r="I7" s="27">
        <f>'Cartera masculina por edad'!I7+'Cartera femenina por edad'!I7</f>
        <v>4779</v>
      </c>
      <c r="J7" s="27">
        <f>'Cartera masculina por edad'!J7+'Cartera femenina por edad'!J7</f>
        <v>3841</v>
      </c>
      <c r="K7" s="27">
        <f>'Cartera masculina por edad'!K7+'Cartera femenina por edad'!K7</f>
        <v>3118</v>
      </c>
      <c r="L7" s="27">
        <f>'Cartera masculina por edad'!L7+'Cartera femenina por edad'!L7</f>
        <v>2285</v>
      </c>
      <c r="M7" s="27">
        <f>'Cartera masculina por edad'!M7+'Cartera femenina por edad'!M7</f>
        <v>1607</v>
      </c>
      <c r="N7" s="27">
        <f>'Cartera masculina por edad'!N7+'Cartera femenina por edad'!N7</f>
        <v>1389</v>
      </c>
      <c r="O7" s="27">
        <f>'Cartera masculina por edad'!O7+'Cartera femenina por edad'!O7</f>
        <v>805</v>
      </c>
      <c r="P7" s="27">
        <f>'Cartera masculina por edad'!P7+'Cartera femenina por edad'!P7</f>
        <v>369</v>
      </c>
      <c r="Q7" s="27">
        <f>'Cartera masculina por edad'!Q7+'Cartera femenina por edad'!Q7</f>
        <v>193</v>
      </c>
      <c r="R7" s="27">
        <f>'Cartera masculina por edad'!R7+'Cartera femenina por edad'!R7</f>
        <v>0</v>
      </c>
      <c r="S7" s="33">
        <f aca="true" t="shared" si="0" ref="S7:S15">SUM(C7:R7)</f>
        <v>56966</v>
      </c>
      <c r="T7" s="33"/>
      <c r="U7" s="17"/>
      <c r="V7" s="17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11.25">
      <c r="A8" s="4">
        <v>67</v>
      </c>
      <c r="B8" s="15" t="str">
        <f>+'Cartera femenina por edad'!B8</f>
        <v>Colmena Golden Cross</v>
      </c>
      <c r="C8" s="27">
        <f>'Cartera masculina por edad'!C8+'Cartera femenina por edad'!C8</f>
        <v>219</v>
      </c>
      <c r="D8" s="27">
        <f>'Cartera masculina por edad'!D8+'Cartera femenina por edad'!D8</f>
        <v>3935</v>
      </c>
      <c r="E8" s="27">
        <f>'Cartera masculina por edad'!E8+'Cartera femenina por edad'!E8</f>
        <v>20929</v>
      </c>
      <c r="F8" s="27">
        <f>'Cartera masculina por edad'!F8+'Cartera femenina por edad'!F8</f>
        <v>28730</v>
      </c>
      <c r="G8" s="27">
        <f>'Cartera masculina por edad'!G8+'Cartera femenina por edad'!G8</f>
        <v>22778</v>
      </c>
      <c r="H8" s="27">
        <f>'Cartera masculina por edad'!H8+'Cartera femenina por edad'!H8</f>
        <v>19765</v>
      </c>
      <c r="I8" s="27">
        <f>'Cartera masculina por edad'!I8+'Cartera femenina por edad'!I8</f>
        <v>17566</v>
      </c>
      <c r="J8" s="27">
        <f>'Cartera masculina por edad'!J8+'Cartera femenina por edad'!J8</f>
        <v>14202</v>
      </c>
      <c r="K8" s="27">
        <f>'Cartera masculina por edad'!K8+'Cartera femenina por edad'!K8</f>
        <v>11314</v>
      </c>
      <c r="L8" s="27">
        <f>'Cartera masculina por edad'!L8+'Cartera femenina por edad'!L8</f>
        <v>7835</v>
      </c>
      <c r="M8" s="27">
        <f>'Cartera masculina por edad'!M8+'Cartera femenina por edad'!M8</f>
        <v>4084</v>
      </c>
      <c r="N8" s="27">
        <f>'Cartera masculina por edad'!N8+'Cartera femenina por edad'!N8</f>
        <v>2332</v>
      </c>
      <c r="O8" s="27">
        <f>'Cartera masculina por edad'!O8+'Cartera femenina por edad'!O8</f>
        <v>1502</v>
      </c>
      <c r="P8" s="27">
        <f>'Cartera masculina por edad'!P8+'Cartera femenina por edad'!P8</f>
        <v>495</v>
      </c>
      <c r="Q8" s="27">
        <f>'Cartera masculina por edad'!Q8+'Cartera femenina por edad'!Q8</f>
        <v>309</v>
      </c>
      <c r="R8" s="27">
        <f>'Cartera masculina por edad'!R8+'Cartera femenina por edad'!R8</f>
        <v>0</v>
      </c>
      <c r="S8" s="33">
        <f t="shared" si="0"/>
        <v>155995</v>
      </c>
      <c r="T8" s="33"/>
      <c r="U8" s="17"/>
      <c r="V8" s="17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ht="11.25">
      <c r="A9" s="4">
        <v>70</v>
      </c>
      <c r="B9" s="15" t="str">
        <f>+'Cartera femenina por edad'!B9</f>
        <v>Normédica</v>
      </c>
      <c r="C9" s="27">
        <f>'Cartera masculina por edad'!C9+'Cartera femenina por edad'!C9</f>
        <v>149</v>
      </c>
      <c r="D9" s="27">
        <f>'Cartera masculina por edad'!D9+'Cartera femenina por edad'!D9</f>
        <v>1513</v>
      </c>
      <c r="E9" s="27">
        <f>'Cartera masculina por edad'!E9+'Cartera femenina por edad'!E9</f>
        <v>3366</v>
      </c>
      <c r="F9" s="27">
        <f>'Cartera masculina por edad'!F9+'Cartera femenina por edad'!F9</f>
        <v>3955</v>
      </c>
      <c r="G9" s="27">
        <f>'Cartera masculina por edad'!G9+'Cartera femenina por edad'!G9</f>
        <v>3314</v>
      </c>
      <c r="H9" s="27">
        <f>'Cartera masculina por edad'!H9+'Cartera femenina por edad'!H9</f>
        <v>3006</v>
      </c>
      <c r="I9" s="27">
        <f>'Cartera masculina por edad'!I9+'Cartera femenina por edad'!I9</f>
        <v>2449</v>
      </c>
      <c r="J9" s="27">
        <f>'Cartera masculina por edad'!J9+'Cartera femenina por edad'!J9</f>
        <v>1831</v>
      </c>
      <c r="K9" s="27">
        <f>'Cartera masculina por edad'!K9+'Cartera femenina por edad'!K9</f>
        <v>1167</v>
      </c>
      <c r="L9" s="27">
        <f>'Cartera masculina por edad'!L9+'Cartera femenina por edad'!L9</f>
        <v>541</v>
      </c>
      <c r="M9" s="27">
        <f>'Cartera masculina por edad'!M9+'Cartera femenina por edad'!M9</f>
        <v>217</v>
      </c>
      <c r="N9" s="27">
        <f>'Cartera masculina por edad'!N9+'Cartera femenina por edad'!N9</f>
        <v>96</v>
      </c>
      <c r="O9" s="27">
        <f>'Cartera masculina por edad'!O9+'Cartera femenina por edad'!O9</f>
        <v>33</v>
      </c>
      <c r="P9" s="27">
        <f>'Cartera masculina por edad'!P9+'Cartera femenina por edad'!P9</f>
        <v>13</v>
      </c>
      <c r="Q9" s="27">
        <f>'Cartera masculina por edad'!Q9+'Cartera femenina por edad'!Q9</f>
        <v>6</v>
      </c>
      <c r="R9" s="27">
        <f>'Cartera masculina por edad'!R9+'Cartera femenina por edad'!R9</f>
        <v>0</v>
      </c>
      <c r="S9" s="33">
        <f t="shared" si="0"/>
        <v>21656</v>
      </c>
      <c r="T9" s="33"/>
      <c r="U9" s="17"/>
      <c r="V9" s="17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ht="11.25">
      <c r="A10" s="4">
        <v>78</v>
      </c>
      <c r="B10" s="15" t="str">
        <f>+'Cartera femenina por edad'!B10</f>
        <v>ING Salud S.A.</v>
      </c>
      <c r="C10" s="27">
        <f>'Cartera masculina por edad'!C10+'Cartera femenina por edad'!C10</f>
        <v>1821</v>
      </c>
      <c r="D10" s="27">
        <f>'Cartera masculina por edad'!D10+'Cartera femenina por edad'!D10</f>
        <v>19106</v>
      </c>
      <c r="E10" s="27">
        <f>'Cartera masculina por edad'!E10+'Cartera femenina por edad'!E10</f>
        <v>41956</v>
      </c>
      <c r="F10" s="27">
        <f>'Cartera masculina por edad'!F10+'Cartera femenina por edad'!F10</f>
        <v>50932</v>
      </c>
      <c r="G10" s="27">
        <f>'Cartera masculina por edad'!G10+'Cartera femenina por edad'!G10</f>
        <v>44829</v>
      </c>
      <c r="H10" s="27">
        <f>'Cartera masculina por edad'!H10+'Cartera femenina por edad'!H10</f>
        <v>38048</v>
      </c>
      <c r="I10" s="27">
        <f>'Cartera masculina por edad'!I10+'Cartera femenina por edad'!I10</f>
        <v>31363</v>
      </c>
      <c r="J10" s="27">
        <f>'Cartera masculina por edad'!J10+'Cartera femenina por edad'!J10</f>
        <v>23083</v>
      </c>
      <c r="K10" s="27">
        <f>'Cartera masculina por edad'!K10+'Cartera femenina por edad'!K10</f>
        <v>16443</v>
      </c>
      <c r="L10" s="27">
        <f>'Cartera masculina por edad'!L10+'Cartera femenina por edad'!L10</f>
        <v>9130</v>
      </c>
      <c r="M10" s="27">
        <f>'Cartera masculina por edad'!M10+'Cartera femenina por edad'!M10</f>
        <v>4403</v>
      </c>
      <c r="N10" s="27">
        <f>'Cartera masculina por edad'!N10+'Cartera femenina por edad'!N10</f>
        <v>2560</v>
      </c>
      <c r="O10" s="27">
        <f>'Cartera masculina por edad'!O10+'Cartera femenina por edad'!O10</f>
        <v>1197</v>
      </c>
      <c r="P10" s="27">
        <f>'Cartera masculina por edad'!P10+'Cartera femenina por edad'!P10</f>
        <v>529</v>
      </c>
      <c r="Q10" s="27">
        <f>'Cartera masculina por edad'!Q10+'Cartera femenina por edad'!Q10</f>
        <v>157</v>
      </c>
      <c r="R10" s="27">
        <f>'Cartera masculina por edad'!R10+'Cartera femenina por edad'!R10</f>
        <v>0</v>
      </c>
      <c r="S10" s="33">
        <f t="shared" si="0"/>
        <v>285557</v>
      </c>
      <c r="T10" s="33"/>
      <c r="U10" s="17"/>
      <c r="V10" s="1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11.25">
      <c r="A11" s="4">
        <v>80</v>
      </c>
      <c r="B11" s="15" t="str">
        <f>+'Cartera femenina por edad'!B11</f>
        <v>Vida Tres</v>
      </c>
      <c r="C11" s="27">
        <f>'Cartera masculina por edad'!C11+'Cartera femenina por edad'!C11</f>
        <v>143</v>
      </c>
      <c r="D11" s="27">
        <f>'Cartera masculina por edad'!D11+'Cartera femenina por edad'!D11</f>
        <v>1881</v>
      </c>
      <c r="E11" s="27">
        <f>'Cartera masculina por edad'!E11+'Cartera femenina por edad'!E11</f>
        <v>8767</v>
      </c>
      <c r="F11" s="27">
        <f>'Cartera masculina por edad'!F11+'Cartera femenina por edad'!F11</f>
        <v>12903</v>
      </c>
      <c r="G11" s="27">
        <f>'Cartera masculina por edad'!G11+'Cartera femenina por edad'!G11</f>
        <v>11129</v>
      </c>
      <c r="H11" s="27">
        <f>'Cartera masculina por edad'!H11+'Cartera femenina por edad'!H11</f>
        <v>9182</v>
      </c>
      <c r="I11" s="27">
        <f>'Cartera masculina por edad'!I11+'Cartera femenina por edad'!I11</f>
        <v>7366</v>
      </c>
      <c r="J11" s="27">
        <f>'Cartera masculina por edad'!J11+'Cartera femenina por edad'!J11</f>
        <v>5331</v>
      </c>
      <c r="K11" s="27">
        <f>'Cartera masculina por edad'!K11+'Cartera femenina por edad'!K11</f>
        <v>4442</v>
      </c>
      <c r="L11" s="27">
        <f>'Cartera masculina por edad'!L11+'Cartera femenina por edad'!L11</f>
        <v>2824</v>
      </c>
      <c r="M11" s="27">
        <f>'Cartera masculina por edad'!M11+'Cartera femenina por edad'!M11</f>
        <v>1759</v>
      </c>
      <c r="N11" s="27">
        <f>'Cartera masculina por edad'!N11+'Cartera femenina por edad'!N11</f>
        <v>1279</v>
      </c>
      <c r="O11" s="27">
        <f>'Cartera masculina por edad'!O11+'Cartera femenina por edad'!O11</f>
        <v>528</v>
      </c>
      <c r="P11" s="27">
        <f>'Cartera masculina por edad'!P11+'Cartera femenina por edad'!P11</f>
        <v>213</v>
      </c>
      <c r="Q11" s="27">
        <f>'Cartera masculina por edad'!Q11+'Cartera femenina por edad'!Q11</f>
        <v>94</v>
      </c>
      <c r="R11" s="27">
        <f>'Cartera masculina por edad'!R11+'Cartera femenina por edad'!R11</f>
        <v>0</v>
      </c>
      <c r="S11" s="33">
        <f t="shared" si="0"/>
        <v>67841</v>
      </c>
      <c r="T11" s="33"/>
      <c r="U11" s="17"/>
      <c r="V11" s="17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11.25">
      <c r="A12" s="4">
        <v>88</v>
      </c>
      <c r="B12" s="15" t="str">
        <f>+'Cartera femenina por edad'!B12</f>
        <v>Mas Vida</v>
      </c>
      <c r="C12" s="27">
        <f>'Cartera masculina por edad'!C12+'Cartera femenina por edad'!C12</f>
        <v>304</v>
      </c>
      <c r="D12" s="27">
        <f>'Cartera masculina por edad'!D12+'Cartera femenina por edad'!D12</f>
        <v>2501</v>
      </c>
      <c r="E12" s="27">
        <f>'Cartera masculina por edad'!E12+'Cartera femenina por edad'!E12</f>
        <v>13639</v>
      </c>
      <c r="F12" s="27">
        <f>'Cartera masculina por edad'!F12+'Cartera femenina por edad'!F12</f>
        <v>19363</v>
      </c>
      <c r="G12" s="27">
        <f>'Cartera masculina por edad'!G12+'Cartera femenina por edad'!G12</f>
        <v>17167</v>
      </c>
      <c r="H12" s="27">
        <f>'Cartera masculina por edad'!H12+'Cartera femenina por edad'!H12</f>
        <v>14172</v>
      </c>
      <c r="I12" s="27">
        <f>'Cartera masculina por edad'!I12+'Cartera femenina por edad'!I12</f>
        <v>10679</v>
      </c>
      <c r="J12" s="27">
        <f>'Cartera masculina por edad'!J12+'Cartera femenina por edad'!J12</f>
        <v>7707</v>
      </c>
      <c r="K12" s="27">
        <f>'Cartera masculina por edad'!K12+'Cartera femenina por edad'!K12</f>
        <v>4052</v>
      </c>
      <c r="L12" s="27">
        <f>'Cartera masculina por edad'!L12+'Cartera femenina por edad'!L12</f>
        <v>2117</v>
      </c>
      <c r="M12" s="27">
        <f>'Cartera masculina por edad'!M12+'Cartera femenina por edad'!M12</f>
        <v>942</v>
      </c>
      <c r="N12" s="27">
        <f>'Cartera masculina por edad'!N12+'Cartera femenina por edad'!N12</f>
        <v>604</v>
      </c>
      <c r="O12" s="27">
        <f>'Cartera masculina por edad'!O12+'Cartera femenina por edad'!O12</f>
        <v>326</v>
      </c>
      <c r="P12" s="27">
        <f>'Cartera masculina por edad'!P12+'Cartera femenina por edad'!P12</f>
        <v>134</v>
      </c>
      <c r="Q12" s="27">
        <f>'Cartera masculina por edad'!Q12+'Cartera femenina por edad'!Q12</f>
        <v>93</v>
      </c>
      <c r="R12" s="27">
        <f>'Cartera masculina por edad'!R12+'Cartera femenina por edad'!R12</f>
        <v>0</v>
      </c>
      <c r="S12" s="33">
        <f t="shared" si="0"/>
        <v>93800</v>
      </c>
      <c r="T12" s="33"/>
      <c r="U12" s="17"/>
      <c r="V12" s="17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11.25">
      <c r="A13" s="4">
        <v>99</v>
      </c>
      <c r="B13" s="15" t="str">
        <f>+'Cartera femenina por edad'!B13</f>
        <v>Isapre Banmédica</v>
      </c>
      <c r="C13" s="27">
        <f>'Cartera masculina por edad'!C13+'Cartera femenina por edad'!C13</f>
        <v>1022</v>
      </c>
      <c r="D13" s="27">
        <f>'Cartera masculina por edad'!D13+'Cartera femenina por edad'!D13</f>
        <v>12477</v>
      </c>
      <c r="E13" s="27">
        <f>'Cartera masculina por edad'!E13+'Cartera femenina por edad'!E13</f>
        <v>29203</v>
      </c>
      <c r="F13" s="27">
        <f>'Cartera masculina por edad'!F13+'Cartera femenina por edad'!F13</f>
        <v>36764</v>
      </c>
      <c r="G13" s="27">
        <f>'Cartera masculina por edad'!G13+'Cartera femenina por edad'!G13</f>
        <v>35686</v>
      </c>
      <c r="H13" s="27">
        <f>'Cartera masculina por edad'!H13+'Cartera femenina por edad'!H13</f>
        <v>31562</v>
      </c>
      <c r="I13" s="27">
        <f>'Cartera masculina por edad'!I13+'Cartera femenina por edad'!I13</f>
        <v>23860</v>
      </c>
      <c r="J13" s="27">
        <f>'Cartera masculina por edad'!J13+'Cartera femenina por edad'!J13</f>
        <v>18501</v>
      </c>
      <c r="K13" s="27">
        <f>'Cartera masculina por edad'!K13+'Cartera femenina por edad'!K13</f>
        <v>14480</v>
      </c>
      <c r="L13" s="27">
        <f>'Cartera masculina por edad'!L13+'Cartera femenina por edad'!L13</f>
        <v>9392</v>
      </c>
      <c r="M13" s="27">
        <f>'Cartera masculina por edad'!M13+'Cartera femenina por edad'!M13</f>
        <v>4707</v>
      </c>
      <c r="N13" s="27">
        <f>'Cartera masculina por edad'!N13+'Cartera femenina por edad'!N13</f>
        <v>2734</v>
      </c>
      <c r="O13" s="27">
        <f>'Cartera masculina por edad'!O13+'Cartera femenina por edad'!O13</f>
        <v>1568</v>
      </c>
      <c r="P13" s="27">
        <f>'Cartera masculina por edad'!P13+'Cartera femenina por edad'!P13</f>
        <v>681</v>
      </c>
      <c r="Q13" s="27">
        <f>'Cartera masculina por edad'!Q13+'Cartera femenina por edad'!Q13</f>
        <v>490</v>
      </c>
      <c r="R13" s="27">
        <f>'Cartera masculina por edad'!R13+'Cartera femenina por edad'!R13</f>
        <v>0</v>
      </c>
      <c r="S13" s="33">
        <f t="shared" si="0"/>
        <v>223127</v>
      </c>
      <c r="T13" s="33"/>
      <c r="U13" s="17"/>
      <c r="V13" s="1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11.25">
      <c r="A14" s="4">
        <v>104</v>
      </c>
      <c r="B14" s="15" t="str">
        <f>+'Cartera femenina por edad'!B14</f>
        <v>Sfera</v>
      </c>
      <c r="C14" s="27">
        <f>'Cartera masculina por edad'!C14+'Cartera femenina por edad'!C14</f>
        <v>175</v>
      </c>
      <c r="D14" s="27">
        <f>'Cartera masculina por edad'!D14+'Cartera femenina por edad'!D14</f>
        <v>2907</v>
      </c>
      <c r="E14" s="27">
        <f>'Cartera masculina por edad'!E14+'Cartera femenina por edad'!E14</f>
        <v>4500</v>
      </c>
      <c r="F14" s="27">
        <f>'Cartera masculina por edad'!F14+'Cartera femenina por edad'!F14</f>
        <v>3704</v>
      </c>
      <c r="G14" s="27">
        <f>'Cartera masculina por edad'!G14+'Cartera femenina por edad'!G14</f>
        <v>3064</v>
      </c>
      <c r="H14" s="27">
        <f>'Cartera masculina por edad'!H14+'Cartera femenina por edad'!H14</f>
        <v>2533</v>
      </c>
      <c r="I14" s="27">
        <f>'Cartera masculina por edad'!I14+'Cartera femenina por edad'!I14</f>
        <v>1833</v>
      </c>
      <c r="J14" s="27">
        <f>'Cartera masculina por edad'!J14+'Cartera femenina por edad'!J14</f>
        <v>1126</v>
      </c>
      <c r="K14" s="27">
        <f>'Cartera masculina por edad'!K14+'Cartera femenina por edad'!K14</f>
        <v>631</v>
      </c>
      <c r="L14" s="27">
        <f>'Cartera masculina por edad'!L14+'Cartera femenina por edad'!L14</f>
        <v>169</v>
      </c>
      <c r="M14" s="27">
        <f>'Cartera masculina por edad'!M14+'Cartera femenina por edad'!M14</f>
        <v>65</v>
      </c>
      <c r="N14" s="27">
        <f>'Cartera masculina por edad'!N14+'Cartera femenina por edad'!N14</f>
        <v>17</v>
      </c>
      <c r="O14" s="27">
        <f>'Cartera masculina por edad'!O14+'Cartera femenina por edad'!O14</f>
        <v>12</v>
      </c>
      <c r="P14" s="27">
        <f>'Cartera masculina por edad'!P14+'Cartera femenina por edad'!P14</f>
        <v>1</v>
      </c>
      <c r="Q14" s="27">
        <f>'Cartera masculina por edad'!Q14+'Cartera femenina por edad'!Q14</f>
        <v>1</v>
      </c>
      <c r="R14" s="27">
        <f>'Cartera masculina por edad'!R14+'Cartera femenina por edad'!R14</f>
        <v>0</v>
      </c>
      <c r="S14" s="33">
        <f t="shared" si="0"/>
        <v>20738</v>
      </c>
      <c r="T14" s="33"/>
      <c r="U14" s="17"/>
      <c r="V14" s="17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11.25">
      <c r="A15" s="4">
        <v>107</v>
      </c>
      <c r="B15" s="15" t="str">
        <f>+'Cartera femenina por edad'!B15</f>
        <v>Consalud S.A.</v>
      </c>
      <c r="C15" s="27">
        <f>'Cartera masculina por edad'!C15+'Cartera femenina por edad'!C15</f>
        <v>1176</v>
      </c>
      <c r="D15" s="27">
        <f>'Cartera masculina por edad'!D15+'Cartera femenina por edad'!D15</f>
        <v>10977</v>
      </c>
      <c r="E15" s="27">
        <f>'Cartera masculina por edad'!E15+'Cartera femenina por edad'!E15</f>
        <v>29792</v>
      </c>
      <c r="F15" s="27">
        <f>'Cartera masculina por edad'!F15+'Cartera femenina por edad'!F15</f>
        <v>37655</v>
      </c>
      <c r="G15" s="27">
        <f>'Cartera masculina por edad'!G15+'Cartera femenina por edad'!G15</f>
        <v>37373</v>
      </c>
      <c r="H15" s="27">
        <f>'Cartera masculina por edad'!H15+'Cartera femenina por edad'!H15</f>
        <v>36301</v>
      </c>
      <c r="I15" s="27">
        <f>'Cartera masculina por edad'!I15+'Cartera femenina por edad'!I15</f>
        <v>30131</v>
      </c>
      <c r="J15" s="27">
        <f>'Cartera masculina por edad'!J15+'Cartera femenina por edad'!J15</f>
        <v>23750</v>
      </c>
      <c r="K15" s="27">
        <f>'Cartera masculina por edad'!K15+'Cartera femenina por edad'!K15</f>
        <v>17696</v>
      </c>
      <c r="L15" s="27">
        <f>'Cartera masculina por edad'!L15+'Cartera femenina por edad'!L15</f>
        <v>11398</v>
      </c>
      <c r="M15" s="27">
        <f>'Cartera masculina por edad'!M15+'Cartera femenina por edad'!M15</f>
        <v>6258</v>
      </c>
      <c r="N15" s="27">
        <f>'Cartera masculina por edad'!N15+'Cartera femenina por edad'!N15</f>
        <v>4027</v>
      </c>
      <c r="O15" s="27">
        <f>'Cartera masculina por edad'!O15+'Cartera femenina por edad'!O15</f>
        <v>1738</v>
      </c>
      <c r="P15" s="27">
        <f>'Cartera masculina por edad'!P15+'Cartera femenina por edad'!P15</f>
        <v>689</v>
      </c>
      <c r="Q15" s="27">
        <f>'Cartera masculina por edad'!Q15+'Cartera femenina por edad'!Q15</f>
        <v>376</v>
      </c>
      <c r="R15" s="27">
        <f>'Cartera masculina por edad'!R15+'Cartera femenina por edad'!R15</f>
        <v>0</v>
      </c>
      <c r="S15" s="33">
        <f t="shared" si="0"/>
        <v>249337</v>
      </c>
      <c r="T15" s="33"/>
      <c r="U15" s="17"/>
      <c r="V15" s="17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11.25">
      <c r="A16" s="4"/>
      <c r="B16" s="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5"/>
      <c r="V16" s="17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2:255" ht="11.25">
      <c r="B17" s="15" t="s">
        <v>49</v>
      </c>
      <c r="C17" s="33">
        <f aca="true" t="shared" si="1" ref="C17:S17">SUM(C7:C16)</f>
        <v>5835</v>
      </c>
      <c r="D17" s="33">
        <f t="shared" si="1"/>
        <v>62689</v>
      </c>
      <c r="E17" s="33">
        <f t="shared" si="1"/>
        <v>160848</v>
      </c>
      <c r="F17" s="33">
        <f t="shared" si="1"/>
        <v>202449</v>
      </c>
      <c r="G17" s="33">
        <f t="shared" si="1"/>
        <v>182395</v>
      </c>
      <c r="H17" s="33">
        <f t="shared" si="1"/>
        <v>160737</v>
      </c>
      <c r="I17" s="33">
        <f t="shared" si="1"/>
        <v>130026</v>
      </c>
      <c r="J17" s="33">
        <f t="shared" si="1"/>
        <v>99372</v>
      </c>
      <c r="K17" s="33">
        <f t="shared" si="1"/>
        <v>73343</v>
      </c>
      <c r="L17" s="33">
        <f t="shared" si="1"/>
        <v>45691</v>
      </c>
      <c r="M17" s="33">
        <f t="shared" si="1"/>
        <v>24042</v>
      </c>
      <c r="N17" s="33">
        <f t="shared" si="1"/>
        <v>15038</v>
      </c>
      <c r="O17" s="33">
        <f t="shared" si="1"/>
        <v>7709</v>
      </c>
      <c r="P17" s="33">
        <f t="shared" si="1"/>
        <v>3124</v>
      </c>
      <c r="Q17" s="33">
        <f t="shared" si="1"/>
        <v>1719</v>
      </c>
      <c r="R17" s="33">
        <f t="shared" si="1"/>
        <v>0</v>
      </c>
      <c r="S17" s="33">
        <f t="shared" si="1"/>
        <v>1175017</v>
      </c>
      <c r="T17" s="33"/>
      <c r="U17" s="17">
        <f>SUM(C17:G17)</f>
        <v>614216</v>
      </c>
      <c r="V17" s="17">
        <f>SUM(H17:K17)</f>
        <v>463478</v>
      </c>
      <c r="W17" s="17">
        <f>SUM(L17:Q17)</f>
        <v>97323</v>
      </c>
      <c r="X17" s="17">
        <f>SUM(U17:W17)</f>
        <v>1175017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ht="11.25">
      <c r="A18" s="4"/>
      <c r="B18" s="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33"/>
      <c r="S18" s="62"/>
      <c r="T18" s="62"/>
      <c r="U18" s="63">
        <f>+U17/$X17</f>
        <v>0.5227294583823042</v>
      </c>
      <c r="V18" s="63">
        <f>+V17/$X17</f>
        <v>0.3944436548577595</v>
      </c>
      <c r="W18" s="63">
        <f>+W17/$X17</f>
        <v>0.08282688675993624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ht="11.25">
      <c r="A19" s="4">
        <v>62</v>
      </c>
      <c r="B19" s="15" t="s">
        <v>50</v>
      </c>
      <c r="C19" s="27">
        <f>'Cartera masculina por edad'!C19+'Cartera femenina por edad'!C19</f>
        <v>0</v>
      </c>
      <c r="D19" s="27">
        <f>'Cartera masculina por edad'!D19+'Cartera femenina por edad'!D19</f>
        <v>2</v>
      </c>
      <c r="E19" s="27">
        <f>'Cartera masculina por edad'!E19+'Cartera femenina por edad'!E19</f>
        <v>42</v>
      </c>
      <c r="F19" s="27">
        <f>'Cartera masculina por edad'!F19+'Cartera femenina por edad'!F19</f>
        <v>88</v>
      </c>
      <c r="G19" s="27">
        <f>'Cartera masculina por edad'!G19+'Cartera femenina por edad'!G19</f>
        <v>143</v>
      </c>
      <c r="H19" s="27">
        <f>'Cartera masculina por edad'!H19+'Cartera femenina por edad'!H19</f>
        <v>357</v>
      </c>
      <c r="I19" s="27">
        <f>'Cartera masculina por edad'!I19+'Cartera femenina por edad'!I19</f>
        <v>488</v>
      </c>
      <c r="J19" s="27">
        <f>'Cartera masculina por edad'!J19+'Cartera femenina por edad'!J19</f>
        <v>512</v>
      </c>
      <c r="K19" s="27">
        <f>'Cartera masculina por edad'!K19+'Cartera femenina por edad'!K19</f>
        <v>278</v>
      </c>
      <c r="L19" s="27">
        <f>'Cartera masculina por edad'!L19+'Cartera femenina por edad'!L19</f>
        <v>91</v>
      </c>
      <c r="M19" s="27">
        <f>'Cartera masculina por edad'!M19+'Cartera femenina por edad'!M19</f>
        <v>24</v>
      </c>
      <c r="N19" s="27">
        <f>'Cartera masculina por edad'!N19+'Cartera femenina por edad'!N19</f>
        <v>10</v>
      </c>
      <c r="O19" s="27">
        <f>'Cartera masculina por edad'!O19+'Cartera femenina por edad'!O19</f>
        <v>3</v>
      </c>
      <c r="P19" s="27">
        <f>'Cartera masculina por edad'!P19+'Cartera femenina por edad'!P19</f>
        <v>0</v>
      </c>
      <c r="Q19" s="27">
        <f>'Cartera masculina por edad'!Q19+'Cartera femenina por edad'!Q19</f>
        <v>0</v>
      </c>
      <c r="R19" s="27">
        <f>'Cartera masculina por edad'!R19+'Cartera femenina por edad'!R19</f>
        <v>0</v>
      </c>
      <c r="S19" s="33">
        <f aca="true" t="shared" si="2" ref="S19:S26">SUM(C19:R19)</f>
        <v>2038</v>
      </c>
      <c r="T19" s="33"/>
      <c r="U19" s="17"/>
      <c r="V19" s="17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ht="11.25">
      <c r="A20" s="4">
        <v>63</v>
      </c>
      <c r="B20" s="15" t="s">
        <v>51</v>
      </c>
      <c r="C20" s="27">
        <f>'Cartera masculina por edad'!C20+'Cartera femenina por edad'!C20</f>
        <v>622</v>
      </c>
      <c r="D20" s="27">
        <f>'Cartera masculina por edad'!D20+'Cartera femenina por edad'!D20</f>
        <v>724</v>
      </c>
      <c r="E20" s="27">
        <f>'Cartera masculina por edad'!E20+'Cartera femenina por edad'!E20</f>
        <v>1753</v>
      </c>
      <c r="F20" s="27">
        <f>'Cartera masculina por edad'!F20+'Cartera femenina por edad'!F20</f>
        <v>1920</v>
      </c>
      <c r="G20" s="27">
        <f>'Cartera masculina por edad'!G20+'Cartera femenina por edad'!G20</f>
        <v>2037</v>
      </c>
      <c r="H20" s="27">
        <f>'Cartera masculina por edad'!H20+'Cartera femenina por edad'!H20</f>
        <v>1960</v>
      </c>
      <c r="I20" s="27">
        <f>'Cartera masculina por edad'!I20+'Cartera femenina por edad'!I20</f>
        <v>2055</v>
      </c>
      <c r="J20" s="27">
        <f>'Cartera masculina por edad'!J20+'Cartera femenina por edad'!J20</f>
        <v>2586</v>
      </c>
      <c r="K20" s="27">
        <f>'Cartera masculina por edad'!K20+'Cartera femenina por edad'!K20</f>
        <v>2203</v>
      </c>
      <c r="L20" s="27">
        <f>'Cartera masculina por edad'!L20+'Cartera femenina por edad'!L20</f>
        <v>1321</v>
      </c>
      <c r="M20" s="27">
        <f>'Cartera masculina por edad'!M20+'Cartera femenina por edad'!M20</f>
        <v>583</v>
      </c>
      <c r="N20" s="27">
        <f>'Cartera masculina por edad'!N20+'Cartera femenina por edad'!N20</f>
        <v>273</v>
      </c>
      <c r="O20" s="27">
        <f>'Cartera masculina por edad'!O20+'Cartera femenina por edad'!O20</f>
        <v>95</v>
      </c>
      <c r="P20" s="27">
        <f>'Cartera masculina por edad'!P20+'Cartera femenina por edad'!P20</f>
        <v>50</v>
      </c>
      <c r="Q20" s="27">
        <f>'Cartera masculina por edad'!Q20+'Cartera femenina por edad'!Q20</f>
        <v>35</v>
      </c>
      <c r="R20" s="27">
        <f>'Cartera masculina por edad'!R20+'Cartera femenina por edad'!R20</f>
        <v>0</v>
      </c>
      <c r="S20" s="33">
        <f t="shared" si="2"/>
        <v>18217</v>
      </c>
      <c r="T20" s="33"/>
      <c r="U20" s="17"/>
      <c r="V20" s="17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ht="11.25">
      <c r="A21" s="4">
        <v>65</v>
      </c>
      <c r="B21" s="15" t="s">
        <v>52</v>
      </c>
      <c r="C21" s="27">
        <f>'Cartera masculina por edad'!C21+'Cartera femenina por edad'!C21</f>
        <v>505</v>
      </c>
      <c r="D21" s="27">
        <f>'Cartera masculina por edad'!D21+'Cartera femenina por edad'!D21</f>
        <v>90</v>
      </c>
      <c r="E21" s="27">
        <f>'Cartera masculina por edad'!E21+'Cartera femenina por edad'!E21</f>
        <v>501</v>
      </c>
      <c r="F21" s="27">
        <f>'Cartera masculina por edad'!F21+'Cartera femenina por edad'!F21</f>
        <v>628</v>
      </c>
      <c r="G21" s="27">
        <f>'Cartera masculina por edad'!G21+'Cartera femenina por edad'!G21</f>
        <v>1330</v>
      </c>
      <c r="H21" s="27">
        <f>'Cartera masculina por edad'!H21+'Cartera femenina por edad'!H21</f>
        <v>1805</v>
      </c>
      <c r="I21" s="27">
        <f>'Cartera masculina por edad'!I21+'Cartera femenina por edad'!I21</f>
        <v>1747</v>
      </c>
      <c r="J21" s="27">
        <f>'Cartera masculina por edad'!J21+'Cartera femenina por edad'!J21</f>
        <v>1686</v>
      </c>
      <c r="K21" s="27">
        <f>'Cartera masculina por edad'!K21+'Cartera femenina por edad'!K21</f>
        <v>1183</v>
      </c>
      <c r="L21" s="27">
        <f>'Cartera masculina por edad'!L21+'Cartera femenina por edad'!L21</f>
        <v>500</v>
      </c>
      <c r="M21" s="27">
        <f>'Cartera masculina por edad'!M21+'Cartera femenina por edad'!M21</f>
        <v>137</v>
      </c>
      <c r="N21" s="27">
        <f>'Cartera masculina por edad'!N21+'Cartera femenina por edad'!N21</f>
        <v>56</v>
      </c>
      <c r="O21" s="27">
        <f>'Cartera masculina por edad'!O21+'Cartera femenina por edad'!O21</f>
        <v>23</v>
      </c>
      <c r="P21" s="27">
        <f>'Cartera masculina por edad'!P21+'Cartera femenina por edad'!P21</f>
        <v>1</v>
      </c>
      <c r="Q21" s="27">
        <f>'Cartera masculina por edad'!Q21+'Cartera femenina por edad'!Q21</f>
        <v>1</v>
      </c>
      <c r="R21" s="27">
        <f>'Cartera masculina por edad'!R21+'Cartera femenina por edad'!R21</f>
        <v>0</v>
      </c>
      <c r="S21" s="33">
        <f t="shared" si="2"/>
        <v>10193</v>
      </c>
      <c r="T21" s="33"/>
      <c r="U21" s="17"/>
      <c r="V21" s="17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255" ht="11.25">
      <c r="A22" s="4">
        <v>68</v>
      </c>
      <c r="B22" s="15" t="s">
        <v>53</v>
      </c>
      <c r="C22" s="27">
        <f>'Cartera masculina por edad'!C22+'Cartera femenina por edad'!C22</f>
        <v>0</v>
      </c>
      <c r="D22" s="27">
        <f>'Cartera masculina por edad'!D22+'Cartera femenina por edad'!D22</f>
        <v>4</v>
      </c>
      <c r="E22" s="27">
        <f>'Cartera masculina por edad'!E22+'Cartera femenina por edad'!E22</f>
        <v>101</v>
      </c>
      <c r="F22" s="27">
        <f>'Cartera masculina por edad'!F22+'Cartera femenina por edad'!F22</f>
        <v>154</v>
      </c>
      <c r="G22" s="27">
        <f>'Cartera masculina por edad'!G22+'Cartera femenina por edad'!G22</f>
        <v>192</v>
      </c>
      <c r="H22" s="27">
        <f>'Cartera masculina por edad'!H22+'Cartera femenina por edad'!H22</f>
        <v>172</v>
      </c>
      <c r="I22" s="27">
        <f>'Cartera masculina por edad'!I22+'Cartera femenina por edad'!I22</f>
        <v>230</v>
      </c>
      <c r="J22" s="27">
        <f>'Cartera masculina por edad'!J22+'Cartera femenina por edad'!J22</f>
        <v>311</v>
      </c>
      <c r="K22" s="27">
        <f>'Cartera masculina por edad'!K22+'Cartera femenina por edad'!K22</f>
        <v>270</v>
      </c>
      <c r="L22" s="27">
        <f>'Cartera masculina por edad'!L22+'Cartera femenina por edad'!L22</f>
        <v>126</v>
      </c>
      <c r="M22" s="27">
        <f>'Cartera masculina por edad'!M22+'Cartera femenina por edad'!M22</f>
        <v>25</v>
      </c>
      <c r="N22" s="27">
        <f>'Cartera masculina por edad'!N22+'Cartera femenina por edad'!N22</f>
        <v>15</v>
      </c>
      <c r="O22" s="27">
        <f>'Cartera masculina por edad'!O22+'Cartera femenina por edad'!O22</f>
        <v>3</v>
      </c>
      <c r="P22" s="27">
        <f>'Cartera masculina por edad'!P22+'Cartera femenina por edad'!P22</f>
        <v>1</v>
      </c>
      <c r="Q22" s="27">
        <f>'Cartera masculina por edad'!Q22+'Cartera femenina por edad'!Q22</f>
        <v>1</v>
      </c>
      <c r="R22" s="27">
        <f>'Cartera masculina por edad'!R22+'Cartera femenina por edad'!R22</f>
        <v>0</v>
      </c>
      <c r="S22" s="33">
        <f t="shared" si="2"/>
        <v>1605</v>
      </c>
      <c r="T22" s="33"/>
      <c r="U22" s="17"/>
      <c r="V22" s="17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</row>
    <row r="23" spans="1:255" ht="11.25">
      <c r="A23" s="4">
        <v>76</v>
      </c>
      <c r="B23" s="15" t="s">
        <v>54</v>
      </c>
      <c r="C23" s="27">
        <f>'Cartera masculina por edad'!C23+'Cartera femenina por edad'!C23</f>
        <v>26</v>
      </c>
      <c r="D23" s="27">
        <f>'Cartera masculina por edad'!D23+'Cartera femenina por edad'!D23</f>
        <v>103</v>
      </c>
      <c r="E23" s="27">
        <f>'Cartera masculina por edad'!E23+'Cartera femenina por edad'!E23</f>
        <v>320</v>
      </c>
      <c r="F23" s="27">
        <f>'Cartera masculina por edad'!F23+'Cartera femenina por edad'!F23</f>
        <v>959</v>
      </c>
      <c r="G23" s="27">
        <f>'Cartera masculina por edad'!G23+'Cartera femenina por edad'!G23</f>
        <v>1018</v>
      </c>
      <c r="H23" s="27">
        <f>'Cartera masculina por edad'!H23+'Cartera femenina por edad'!H23</f>
        <v>919</v>
      </c>
      <c r="I23" s="27">
        <f>'Cartera masculina por edad'!I23+'Cartera femenina por edad'!I23</f>
        <v>885</v>
      </c>
      <c r="J23" s="27">
        <f>'Cartera masculina por edad'!J23+'Cartera femenina por edad'!J23</f>
        <v>1358</v>
      </c>
      <c r="K23" s="27">
        <f>'Cartera masculina por edad'!K23+'Cartera femenina por edad'!K23</f>
        <v>1878</v>
      </c>
      <c r="L23" s="27">
        <f>'Cartera masculina por edad'!L23+'Cartera femenina por edad'!L23</f>
        <v>1288</v>
      </c>
      <c r="M23" s="27">
        <f>'Cartera masculina por edad'!M23+'Cartera femenina por edad'!M23</f>
        <v>860</v>
      </c>
      <c r="N23" s="27">
        <f>'Cartera masculina por edad'!N23+'Cartera femenina por edad'!N23</f>
        <v>989</v>
      </c>
      <c r="O23" s="27">
        <f>'Cartera masculina por edad'!O23+'Cartera femenina por edad'!O23</f>
        <v>1068</v>
      </c>
      <c r="P23" s="27">
        <f>'Cartera masculina por edad'!P23+'Cartera femenina por edad'!P23</f>
        <v>745</v>
      </c>
      <c r="Q23" s="27">
        <f>'Cartera masculina por edad'!Q23+'Cartera femenina por edad'!Q23</f>
        <v>679</v>
      </c>
      <c r="R23" s="27">
        <f>'Cartera masculina por edad'!R23+'Cartera femenina por edad'!R23</f>
        <v>0</v>
      </c>
      <c r="S23" s="33">
        <f t="shared" si="2"/>
        <v>13095</v>
      </c>
      <c r="T23" s="33"/>
      <c r="U23" s="17"/>
      <c r="V23" s="17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255" ht="11.25">
      <c r="A24" s="4">
        <v>81</v>
      </c>
      <c r="B24" s="15" t="s">
        <v>55</v>
      </c>
      <c r="C24" s="27">
        <f>'Cartera masculina por edad'!C24+'Cartera femenina por edad'!C24</f>
        <v>21</v>
      </c>
      <c r="D24" s="27">
        <f>'Cartera masculina por edad'!D24+'Cartera femenina por edad'!D24</f>
        <v>264</v>
      </c>
      <c r="E24" s="27">
        <f>'Cartera masculina por edad'!E24+'Cartera femenina por edad'!E24</f>
        <v>528</v>
      </c>
      <c r="F24" s="27">
        <f>'Cartera masculina por edad'!F24+'Cartera femenina por edad'!F24</f>
        <v>699</v>
      </c>
      <c r="G24" s="27">
        <f>'Cartera masculina por edad'!G24+'Cartera femenina por edad'!G24</f>
        <v>810</v>
      </c>
      <c r="H24" s="27">
        <f>'Cartera masculina por edad'!H24+'Cartera femenina por edad'!H24</f>
        <v>723</v>
      </c>
      <c r="I24" s="27">
        <f>'Cartera masculina por edad'!I24+'Cartera femenina por edad'!I24</f>
        <v>563</v>
      </c>
      <c r="J24" s="27">
        <f>'Cartera masculina por edad'!J24+'Cartera femenina por edad'!J24</f>
        <v>733</v>
      </c>
      <c r="K24" s="27">
        <f>'Cartera masculina por edad'!K24+'Cartera femenina por edad'!K24</f>
        <v>916</v>
      </c>
      <c r="L24" s="27">
        <f>'Cartera masculina por edad'!L24+'Cartera femenina por edad'!L24</f>
        <v>551</v>
      </c>
      <c r="M24" s="27">
        <f>'Cartera masculina por edad'!M24+'Cartera femenina por edad'!M24</f>
        <v>235</v>
      </c>
      <c r="N24" s="27">
        <f>'Cartera masculina por edad'!N24+'Cartera femenina por edad'!N24</f>
        <v>112</v>
      </c>
      <c r="O24" s="27">
        <f>'Cartera masculina por edad'!O24+'Cartera femenina por edad'!O24</f>
        <v>28</v>
      </c>
      <c r="P24" s="27">
        <f>'Cartera masculina por edad'!P24+'Cartera femenina por edad'!P24</f>
        <v>7</v>
      </c>
      <c r="Q24" s="27">
        <f>'Cartera masculina por edad'!Q24+'Cartera femenina por edad'!Q24</f>
        <v>1</v>
      </c>
      <c r="R24" s="27">
        <f>'Cartera masculina por edad'!R24+'Cartera femenina por edad'!R24</f>
        <v>2</v>
      </c>
      <c r="S24" s="33">
        <f t="shared" si="2"/>
        <v>6193</v>
      </c>
      <c r="T24" s="33"/>
      <c r="U24" s="17"/>
      <c r="V24" s="17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</row>
    <row r="25" spans="1:255" ht="11.25">
      <c r="A25" s="4">
        <v>85</v>
      </c>
      <c r="B25" s="15" t="s">
        <v>56</v>
      </c>
      <c r="C25" s="27">
        <f>'Cartera masculina por edad'!C25+'Cartera femenina por edad'!C25</f>
        <v>1</v>
      </c>
      <c r="D25" s="27">
        <f>'Cartera masculina por edad'!D25+'Cartera femenina por edad'!D25</f>
        <v>25</v>
      </c>
      <c r="E25" s="27">
        <f>'Cartera masculina por edad'!E25+'Cartera femenina por edad'!E25</f>
        <v>261</v>
      </c>
      <c r="F25" s="27">
        <f>'Cartera masculina por edad'!F25+'Cartera femenina por edad'!F25</f>
        <v>633</v>
      </c>
      <c r="G25" s="27">
        <f>'Cartera masculina por edad'!G25+'Cartera femenina por edad'!G25</f>
        <v>844</v>
      </c>
      <c r="H25" s="27">
        <f>'Cartera masculina por edad'!H25+'Cartera femenina por edad'!H25</f>
        <v>821</v>
      </c>
      <c r="I25" s="27">
        <f>'Cartera masculina por edad'!I25+'Cartera femenina por edad'!I25</f>
        <v>710</v>
      </c>
      <c r="J25" s="27">
        <f>'Cartera masculina por edad'!J25+'Cartera femenina por edad'!J25</f>
        <v>604</v>
      </c>
      <c r="K25" s="27">
        <f>'Cartera masculina por edad'!K25+'Cartera femenina por edad'!K25</f>
        <v>412</v>
      </c>
      <c r="L25" s="27">
        <f>'Cartera masculina por edad'!L25+'Cartera femenina por edad'!L25</f>
        <v>386</v>
      </c>
      <c r="M25" s="27">
        <f>'Cartera masculina por edad'!M25+'Cartera femenina por edad'!M25</f>
        <v>398</v>
      </c>
      <c r="N25" s="27">
        <f>'Cartera masculina por edad'!N25+'Cartera femenina por edad'!N25</f>
        <v>280</v>
      </c>
      <c r="O25" s="27">
        <f>'Cartera masculina por edad'!O25+'Cartera femenina por edad'!O25</f>
        <v>180</v>
      </c>
      <c r="P25" s="27">
        <f>'Cartera masculina por edad'!P25+'Cartera femenina por edad'!P25</f>
        <v>114</v>
      </c>
      <c r="Q25" s="27">
        <f>'Cartera masculina por edad'!Q25+'Cartera femenina por edad'!Q25</f>
        <v>80</v>
      </c>
      <c r="R25" s="27">
        <f>'Cartera masculina por edad'!R25+'Cartera femenina por edad'!R25</f>
        <v>0</v>
      </c>
      <c r="S25" s="33">
        <f t="shared" si="2"/>
        <v>5749</v>
      </c>
      <c r="T25" s="33"/>
      <c r="U25" s="17"/>
      <c r="V25" s="17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ht="11.25">
      <c r="A26" s="4">
        <v>94</v>
      </c>
      <c r="B26" s="15" t="s">
        <v>57</v>
      </c>
      <c r="C26" s="27">
        <f>'Cartera masculina por edad'!C26+'Cartera femenina por edad'!C26</f>
        <v>0</v>
      </c>
      <c r="D26" s="27">
        <f>'Cartera masculina por edad'!D26+'Cartera femenina por edad'!D26</f>
        <v>40</v>
      </c>
      <c r="E26" s="27">
        <f>'Cartera masculina por edad'!E26+'Cartera femenina por edad'!E26</f>
        <v>141</v>
      </c>
      <c r="F26" s="27">
        <f>'Cartera masculina por edad'!F26+'Cartera femenina por edad'!F26</f>
        <v>179</v>
      </c>
      <c r="G26" s="27">
        <f>'Cartera masculina por edad'!G26+'Cartera femenina por edad'!G26</f>
        <v>224</v>
      </c>
      <c r="H26" s="27">
        <f>'Cartera masculina por edad'!H26+'Cartera femenina por edad'!H26</f>
        <v>261</v>
      </c>
      <c r="I26" s="27">
        <f>'Cartera masculina por edad'!I26+'Cartera femenina por edad'!I26</f>
        <v>241</v>
      </c>
      <c r="J26" s="27">
        <f>'Cartera masculina por edad'!J26+'Cartera femenina por edad'!J26</f>
        <v>213</v>
      </c>
      <c r="K26" s="27">
        <f>'Cartera masculina por edad'!K26+'Cartera femenina por edad'!K26</f>
        <v>137</v>
      </c>
      <c r="L26" s="27">
        <f>'Cartera masculina por edad'!L26+'Cartera femenina por edad'!L26</f>
        <v>62</v>
      </c>
      <c r="M26" s="27">
        <f>'Cartera masculina por edad'!M26+'Cartera femenina por edad'!M26</f>
        <v>18</v>
      </c>
      <c r="N26" s="27">
        <f>'Cartera masculina por edad'!N26+'Cartera femenina por edad'!N26</f>
        <v>6</v>
      </c>
      <c r="O26" s="27">
        <f>'Cartera masculina por edad'!O26+'Cartera femenina por edad'!O26</f>
        <v>1</v>
      </c>
      <c r="P26" s="27">
        <f>'Cartera masculina por edad'!P26+'Cartera femenina por edad'!P26</f>
        <v>0</v>
      </c>
      <c r="Q26" s="27">
        <f>'Cartera masculina por edad'!Q26+'Cartera femenina por edad'!Q26</f>
        <v>0</v>
      </c>
      <c r="R26" s="27">
        <f>'Cartera masculina por edad'!R26+'Cartera femenina por edad'!R26</f>
        <v>0</v>
      </c>
      <c r="S26" s="33">
        <f t="shared" si="2"/>
        <v>1523</v>
      </c>
      <c r="T26" s="33"/>
      <c r="U26" s="17"/>
      <c r="V26" s="17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ht="11.25">
      <c r="A27" s="4"/>
      <c r="B27" s="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25"/>
      <c r="V27" s="17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ht="11.25">
      <c r="A28" s="15"/>
      <c r="B28" s="15" t="s">
        <v>58</v>
      </c>
      <c r="C28" s="33">
        <f aca="true" t="shared" si="3" ref="C28:S28">SUM(C19:C26)</f>
        <v>1175</v>
      </c>
      <c r="D28" s="33">
        <f t="shared" si="3"/>
        <v>1252</v>
      </c>
      <c r="E28" s="33">
        <f t="shared" si="3"/>
        <v>3647</v>
      </c>
      <c r="F28" s="33">
        <f t="shared" si="3"/>
        <v>5260</v>
      </c>
      <c r="G28" s="33">
        <f t="shared" si="3"/>
        <v>6598</v>
      </c>
      <c r="H28" s="33">
        <f t="shared" si="3"/>
        <v>7018</v>
      </c>
      <c r="I28" s="33">
        <f t="shared" si="3"/>
        <v>6919</v>
      </c>
      <c r="J28" s="33">
        <f t="shared" si="3"/>
        <v>8003</v>
      </c>
      <c r="K28" s="33">
        <f t="shared" si="3"/>
        <v>7277</v>
      </c>
      <c r="L28" s="33">
        <f t="shared" si="3"/>
        <v>4325</v>
      </c>
      <c r="M28" s="33">
        <f t="shared" si="3"/>
        <v>2280</v>
      </c>
      <c r="N28" s="33">
        <f t="shared" si="3"/>
        <v>1741</v>
      </c>
      <c r="O28" s="33">
        <f t="shared" si="3"/>
        <v>1401</v>
      </c>
      <c r="P28" s="33">
        <f t="shared" si="3"/>
        <v>918</v>
      </c>
      <c r="Q28" s="33">
        <f t="shared" si="3"/>
        <v>797</v>
      </c>
      <c r="R28" s="33">
        <f t="shared" si="3"/>
        <v>2</v>
      </c>
      <c r="S28" s="33">
        <f t="shared" si="3"/>
        <v>58613</v>
      </c>
      <c r="T28" s="33"/>
      <c r="U28" s="17">
        <f>SUM(C28:G28)</f>
        <v>17932</v>
      </c>
      <c r="V28" s="17">
        <f>SUM(H28:K28)</f>
        <v>29217</v>
      </c>
      <c r="W28" s="17">
        <f>SUM(L28:Q28)</f>
        <v>11462</v>
      </c>
      <c r="X28" s="17">
        <f>SUM(U28:W28)</f>
        <v>58611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ht="11.25">
      <c r="A29" s="4"/>
      <c r="B29" s="4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33"/>
      <c r="S29" s="62"/>
      <c r="T29" s="62"/>
      <c r="U29" s="63">
        <f>+U28/$X28</f>
        <v>0.3059493951647302</v>
      </c>
      <c r="V29" s="63">
        <f>+V28/$X28</f>
        <v>0.49849004453089013</v>
      </c>
      <c r="W29" s="63">
        <f>+W28/$X28</f>
        <v>0.1955605603043797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</row>
    <row r="30" spans="1:255" ht="11.25">
      <c r="A30" s="19"/>
      <c r="B30" s="19" t="s">
        <v>59</v>
      </c>
      <c r="C30" s="33">
        <f aca="true" t="shared" si="4" ref="C30:S30">C17+C28</f>
        <v>7010</v>
      </c>
      <c r="D30" s="33">
        <f t="shared" si="4"/>
        <v>63941</v>
      </c>
      <c r="E30" s="33">
        <f t="shared" si="4"/>
        <v>164495</v>
      </c>
      <c r="F30" s="33">
        <f t="shared" si="4"/>
        <v>207709</v>
      </c>
      <c r="G30" s="33">
        <f t="shared" si="4"/>
        <v>188993</v>
      </c>
      <c r="H30" s="33">
        <f t="shared" si="4"/>
        <v>167755</v>
      </c>
      <c r="I30" s="33">
        <f t="shared" si="4"/>
        <v>136945</v>
      </c>
      <c r="J30" s="33">
        <f t="shared" si="4"/>
        <v>107375</v>
      </c>
      <c r="K30" s="33">
        <f t="shared" si="4"/>
        <v>80620</v>
      </c>
      <c r="L30" s="33">
        <f t="shared" si="4"/>
        <v>50016</v>
      </c>
      <c r="M30" s="33">
        <f t="shared" si="4"/>
        <v>26322</v>
      </c>
      <c r="N30" s="33">
        <f t="shared" si="4"/>
        <v>16779</v>
      </c>
      <c r="O30" s="33">
        <f t="shared" si="4"/>
        <v>9110</v>
      </c>
      <c r="P30" s="33">
        <f t="shared" si="4"/>
        <v>4042</v>
      </c>
      <c r="Q30" s="33">
        <f t="shared" si="4"/>
        <v>2516</v>
      </c>
      <c r="R30" s="33">
        <f t="shared" si="4"/>
        <v>2</v>
      </c>
      <c r="S30" s="33">
        <f t="shared" si="4"/>
        <v>1233630</v>
      </c>
      <c r="T30" s="33"/>
      <c r="U30" s="17">
        <f>SUM(C30:G30)</f>
        <v>632148</v>
      </c>
      <c r="V30" s="17">
        <f>SUM(H30:K30)</f>
        <v>492695</v>
      </c>
      <c r="W30" s="17">
        <f>SUM(L30:Q30)</f>
        <v>108785</v>
      </c>
      <c r="X30" s="17">
        <f>SUM(U30:W30)</f>
        <v>1233628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ht="11.25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63">
        <f>+U30/$X30</f>
        <v>0.5124300032100438</v>
      </c>
      <c r="V31" s="63">
        <f>+V30/$X30</f>
        <v>0.39938701131945775</v>
      </c>
      <c r="W31" s="63">
        <f>+W30/$X30</f>
        <v>0.0881829854704984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ht="12" thickBot="1">
      <c r="A32" s="34"/>
      <c r="B32" s="34" t="s">
        <v>60</v>
      </c>
      <c r="C32" s="64">
        <f aca="true" t="shared" si="5" ref="C32:R32">(C30/$S30)</f>
        <v>0.0056824169321433495</v>
      </c>
      <c r="D32" s="64">
        <f t="shared" si="5"/>
        <v>0.051831586456230795</v>
      </c>
      <c r="E32" s="64">
        <f t="shared" si="5"/>
        <v>0.1333422501074066</v>
      </c>
      <c r="F32" s="64">
        <f t="shared" si="5"/>
        <v>0.16837220236213452</v>
      </c>
      <c r="G32" s="64">
        <f t="shared" si="5"/>
        <v>0.15320071658438916</v>
      </c>
      <c r="H32" s="64">
        <f t="shared" si="5"/>
        <v>0.13598485769639196</v>
      </c>
      <c r="I32" s="64">
        <f t="shared" si="5"/>
        <v>0.11100978413300584</v>
      </c>
      <c r="J32" s="64">
        <f t="shared" si="5"/>
        <v>0.08703987419242398</v>
      </c>
      <c r="K32" s="64">
        <f t="shared" si="5"/>
        <v>0.06535184779877273</v>
      </c>
      <c r="L32" s="64">
        <f t="shared" si="5"/>
        <v>0.0405437610953041</v>
      </c>
      <c r="M32" s="64">
        <f t="shared" si="5"/>
        <v>0.021337029741494613</v>
      </c>
      <c r="N32" s="64">
        <f t="shared" si="5"/>
        <v>0.013601322925026142</v>
      </c>
      <c r="O32" s="64">
        <f t="shared" si="5"/>
        <v>0.007384710164311828</v>
      </c>
      <c r="P32" s="64">
        <f t="shared" si="5"/>
        <v>0.0032765091640119</v>
      </c>
      <c r="Q32" s="64">
        <f t="shared" si="5"/>
        <v>0.0020395094153028057</v>
      </c>
      <c r="R32" s="64">
        <f t="shared" si="5"/>
        <v>1.6212316496842652E-06</v>
      </c>
      <c r="S32" s="64">
        <f>SUM(C32:R32)</f>
        <v>1.0000000000000002</v>
      </c>
      <c r="T32" s="6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2:255" ht="11.25">
      <c r="B33" s="4"/>
      <c r="C33" s="4"/>
      <c r="D33" s="17"/>
      <c r="E33" s="17"/>
      <c r="F33" s="17"/>
      <c r="G33" s="17"/>
      <c r="H33" s="17"/>
      <c r="I33" s="17"/>
      <c r="J33" s="17"/>
      <c r="K33" s="17"/>
      <c r="L33" s="66" t="s">
        <v>1</v>
      </c>
      <c r="M33" s="66" t="s">
        <v>1</v>
      </c>
      <c r="N33" s="66" t="s">
        <v>1</v>
      </c>
      <c r="O33" s="66" t="s">
        <v>1</v>
      </c>
      <c r="P33" s="17"/>
      <c r="Q33" s="17"/>
      <c r="R33" s="66" t="s">
        <v>1</v>
      </c>
      <c r="S33" s="66" t="s">
        <v>1</v>
      </c>
      <c r="T33" s="6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2:255" ht="11.25">
      <c r="B34" s="15" t="str">
        <f>+'Cartera masculina por edad'!B34</f>
        <v>Fuente: Superintendencia de Isapres, Archivo Maestro de Beneficiarios.</v>
      </c>
      <c r="C34" s="15"/>
      <c r="D34" s="17"/>
      <c r="E34" s="17"/>
      <c r="F34" s="17"/>
      <c r="G34" s="17"/>
      <c r="I34" s="17"/>
      <c r="J34" s="17"/>
      <c r="K34" s="17"/>
      <c r="L34" s="66" t="s">
        <v>1</v>
      </c>
      <c r="N34" s="66" t="s">
        <v>1</v>
      </c>
      <c r="O34" s="66" t="s">
        <v>1</v>
      </c>
      <c r="P34" s="17"/>
      <c r="Q34" s="17"/>
      <c r="T34" s="66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2:255" ht="11.25">
      <c r="B35" s="15" t="str">
        <f>+'Cartera masculina por edad'!B35</f>
        <v>(*) Son aquellos datos que no presentan información en el campo edad.</v>
      </c>
      <c r="C35" s="15"/>
      <c r="D35" s="17"/>
      <c r="E35" s="17"/>
      <c r="F35" s="17"/>
      <c r="G35" s="17"/>
      <c r="H35" s="17"/>
      <c r="I35" s="17"/>
      <c r="J35" s="17"/>
      <c r="K35" s="17"/>
      <c r="L35" s="66"/>
      <c r="M35" s="66"/>
      <c r="N35" s="66"/>
      <c r="O35" s="66"/>
      <c r="P35" s="17"/>
      <c r="Q35" s="17"/>
      <c r="R35" s="66"/>
      <c r="S35" s="66"/>
      <c r="T35" s="66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2:255" ht="23.25" customHeight="1">
      <c r="B36" s="147">
        <f>+'Cartera femenina por edad'!B36</f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66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2:255" ht="24.75" customHeight="1">
      <c r="B37" s="147">
        <f>+'Cartera femenina por edad'!B37</f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66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2:255" ht="22.5" customHeight="1">
      <c r="B38" s="142">
        <f>+'Cartera femenina por edad'!B38:S38</f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66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</row>
    <row r="39" spans="3:255" ht="11.25">
      <c r="C39" s="15"/>
      <c r="D39" s="17"/>
      <c r="E39" s="17"/>
      <c r="F39" s="17"/>
      <c r="G39" s="17"/>
      <c r="H39" s="17"/>
      <c r="I39" s="17"/>
      <c r="J39" s="17"/>
      <c r="K39" s="17"/>
      <c r="L39" s="66"/>
      <c r="M39" s="66"/>
      <c r="N39" s="66"/>
      <c r="O39" s="66"/>
      <c r="P39" s="17"/>
      <c r="Q39" s="17"/>
      <c r="R39" s="66"/>
      <c r="S39" s="66"/>
      <c r="T39" s="6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ht="11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2.75">
      <c r="A41" s="141" t="s">
        <v>248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13.5">
      <c r="A42" s="53"/>
      <c r="B42" s="143" t="s">
        <v>93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2:255" ht="13.5">
      <c r="B43" s="143" t="s">
        <v>277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12" thickBot="1">
      <c r="A44" s="4"/>
      <c r="B44" s="4"/>
      <c r="C44" s="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1.25">
      <c r="A45" s="28" t="s">
        <v>1</v>
      </c>
      <c r="B45" s="28" t="s">
        <v>1</v>
      </c>
      <c r="C45" s="156" t="s">
        <v>62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54"/>
      <c r="T45" s="54"/>
      <c r="U45" s="55"/>
      <c r="V45" s="25"/>
      <c r="W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1.25">
      <c r="A46" s="30" t="s">
        <v>40</v>
      </c>
      <c r="B46" s="30" t="s">
        <v>41</v>
      </c>
      <c r="C46" s="56" t="s">
        <v>239</v>
      </c>
      <c r="D46" s="56" t="s">
        <v>63</v>
      </c>
      <c r="E46" s="56" t="s">
        <v>64</v>
      </c>
      <c r="F46" s="56" t="s">
        <v>65</v>
      </c>
      <c r="G46" s="56" t="s">
        <v>66</v>
      </c>
      <c r="H46" s="56" t="s">
        <v>67</v>
      </c>
      <c r="I46" s="56" t="s">
        <v>68</v>
      </c>
      <c r="J46" s="56" t="s">
        <v>69</v>
      </c>
      <c r="K46" s="56" t="s">
        <v>70</v>
      </c>
      <c r="L46" s="56" t="s">
        <v>71</v>
      </c>
      <c r="M46" s="56" t="s">
        <v>72</v>
      </c>
      <c r="N46" s="56" t="s">
        <v>73</v>
      </c>
      <c r="O46" s="56" t="s">
        <v>74</v>
      </c>
      <c r="P46" s="56" t="s">
        <v>75</v>
      </c>
      <c r="Q46" s="56" t="s">
        <v>76</v>
      </c>
      <c r="R46" s="57" t="s">
        <v>77</v>
      </c>
      <c r="S46" s="57" t="str">
        <f>+R6</f>
        <v>Sin Edad (*)</v>
      </c>
      <c r="T46" s="58" t="s">
        <v>4</v>
      </c>
      <c r="U46" s="59"/>
      <c r="V46" s="25" t="s">
        <v>94</v>
      </c>
      <c r="W46" s="25" t="s">
        <v>95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1.25">
      <c r="A47" s="4">
        <v>57</v>
      </c>
      <c r="B47" s="15" t="str">
        <f>+B7</f>
        <v>Promepart</v>
      </c>
      <c r="C47" s="67">
        <v>49</v>
      </c>
      <c r="D47" s="27">
        <f>+'Cartera masculina por edad'!C47+'Cartera femenina por edad'!C47</f>
        <v>26072</v>
      </c>
      <c r="E47" s="27">
        <f>+'Cartera masculina por edad'!D47+'Cartera femenina por edad'!D47</f>
        <v>3819</v>
      </c>
      <c r="F47" s="27">
        <f>+'Cartera masculina por edad'!E47+'Cartera femenina por edad'!E47</f>
        <v>1818</v>
      </c>
      <c r="G47" s="27">
        <f>+'Cartera masculina por edad'!F47+'Cartera femenina por edad'!F47</f>
        <v>1301</v>
      </c>
      <c r="H47" s="27">
        <f>+'Cartera masculina por edad'!G47+'Cartera femenina por edad'!G47</f>
        <v>1418</v>
      </c>
      <c r="I47" s="27">
        <f>+'Cartera masculina por edad'!H47+'Cartera femenina por edad'!H47</f>
        <v>1472</v>
      </c>
      <c r="J47" s="27">
        <f>+'Cartera masculina por edad'!I47+'Cartera femenina por edad'!I47</f>
        <v>1259</v>
      </c>
      <c r="K47" s="27">
        <f>+'Cartera masculina por edad'!J47+'Cartera femenina por edad'!J47</f>
        <v>1073</v>
      </c>
      <c r="L47" s="27">
        <f>+'Cartera masculina por edad'!K47+'Cartera femenina por edad'!K47</f>
        <v>951</v>
      </c>
      <c r="M47" s="27">
        <f>+'Cartera masculina por edad'!L47+'Cartera femenina por edad'!L47</f>
        <v>720</v>
      </c>
      <c r="N47" s="27">
        <f>+'Cartera masculina por edad'!M47+'Cartera femenina por edad'!M47</f>
        <v>531</v>
      </c>
      <c r="O47" s="27">
        <f>+'Cartera masculina por edad'!N47+'Cartera femenina por edad'!N47</f>
        <v>404</v>
      </c>
      <c r="P47" s="27">
        <f>+'Cartera masculina por edad'!O47+'Cartera femenina por edad'!O47</f>
        <v>331</v>
      </c>
      <c r="Q47" s="27">
        <f>+'Cartera masculina por edad'!P47+'Cartera femenina por edad'!P47</f>
        <v>163</v>
      </c>
      <c r="R47" s="27">
        <f>+'Cartera masculina por edad'!Q47+'Cartera femenina por edad'!Q47</f>
        <v>173</v>
      </c>
      <c r="S47" s="27">
        <f>+'Cartera masculina por edad'!R47+'Cartera femenina por edad'!R47</f>
        <v>4</v>
      </c>
      <c r="T47" s="33">
        <f aca="true" t="shared" si="6" ref="T47:T55">SUM(C47:S47)</f>
        <v>41558</v>
      </c>
      <c r="U47" s="33"/>
      <c r="V47" s="17"/>
      <c r="W47" s="17">
        <f aca="true" t="shared" si="7" ref="W47:W55">+V47-T47</f>
        <v>-41558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1.25">
      <c r="A48" s="4">
        <v>67</v>
      </c>
      <c r="B48" s="15" t="str">
        <f aca="true" t="shared" si="8" ref="B48:B55">+B8</f>
        <v>Colmena Golden Cross</v>
      </c>
      <c r="C48" s="67">
        <v>393</v>
      </c>
      <c r="D48" s="27">
        <f>+'Cartera masculina por edad'!C48+'Cartera femenina por edad'!C48</f>
        <v>118820</v>
      </c>
      <c r="E48" s="27">
        <f>+'Cartera masculina por edad'!D48+'Cartera femenina por edad'!D48</f>
        <v>21640</v>
      </c>
      <c r="F48" s="27">
        <f>+'Cartera masculina por edad'!E48+'Cartera femenina por edad'!E48</f>
        <v>10876</v>
      </c>
      <c r="G48" s="27">
        <f>+'Cartera masculina por edad'!F48+'Cartera femenina por edad'!F48</f>
        <v>6976</v>
      </c>
      <c r="H48" s="27">
        <f>+'Cartera masculina por edad'!G48+'Cartera femenina por edad'!G48</f>
        <v>5935</v>
      </c>
      <c r="I48" s="27">
        <f>+'Cartera masculina por edad'!H48+'Cartera femenina por edad'!H48</f>
        <v>6119</v>
      </c>
      <c r="J48" s="27">
        <f>+'Cartera masculina por edad'!I48+'Cartera femenina por edad'!I48</f>
        <v>5548</v>
      </c>
      <c r="K48" s="27">
        <f>+'Cartera masculina por edad'!J48+'Cartera femenina por edad'!J48</f>
        <v>4493</v>
      </c>
      <c r="L48" s="27">
        <f>+'Cartera masculina por edad'!K48+'Cartera femenina por edad'!K48</f>
        <v>4000</v>
      </c>
      <c r="M48" s="27">
        <f>+'Cartera masculina por edad'!L48+'Cartera femenina por edad'!L48</f>
        <v>2647</v>
      </c>
      <c r="N48" s="27">
        <f>+'Cartera masculina por edad'!M48+'Cartera femenina por edad'!M48</f>
        <v>1359</v>
      </c>
      <c r="O48" s="27">
        <f>+'Cartera masculina por edad'!N48+'Cartera femenina por edad'!N48</f>
        <v>859</v>
      </c>
      <c r="P48" s="27">
        <f>+'Cartera masculina por edad'!O48+'Cartera femenina por edad'!O48</f>
        <v>473</v>
      </c>
      <c r="Q48" s="27">
        <f>+'Cartera masculina por edad'!P48+'Cartera femenina por edad'!P48</f>
        <v>218</v>
      </c>
      <c r="R48" s="27">
        <f>+'Cartera masculina por edad'!Q48+'Cartera femenina por edad'!Q48</f>
        <v>175</v>
      </c>
      <c r="S48" s="27">
        <f>+'Cartera masculina por edad'!R48+'Cartera femenina por edad'!R48</f>
        <v>299</v>
      </c>
      <c r="T48" s="33">
        <f t="shared" si="6"/>
        <v>190830</v>
      </c>
      <c r="U48" s="33"/>
      <c r="V48" s="17"/>
      <c r="W48" s="17">
        <f t="shared" si="7"/>
        <v>-190830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1.25">
      <c r="A49" s="4">
        <v>70</v>
      </c>
      <c r="B49" s="15" t="str">
        <f t="shared" si="8"/>
        <v>Normédica</v>
      </c>
      <c r="C49" s="67">
        <v>210</v>
      </c>
      <c r="D49" s="27">
        <f>+'Cartera masculina por edad'!C49+'Cartera femenina por edad'!C49</f>
        <v>20751</v>
      </c>
      <c r="E49" s="27">
        <f>+'Cartera masculina por edad'!D49+'Cartera femenina por edad'!D49</f>
        <v>2085</v>
      </c>
      <c r="F49" s="27">
        <f>+'Cartera masculina por edad'!E49+'Cartera femenina por edad'!E49</f>
        <v>1407</v>
      </c>
      <c r="G49" s="27">
        <f>+'Cartera masculina por edad'!F49+'Cartera femenina por edad'!F49</f>
        <v>1507</v>
      </c>
      <c r="H49" s="27">
        <f>+'Cartera masculina por edad'!G49+'Cartera femenina por edad'!G49</f>
        <v>1509</v>
      </c>
      <c r="I49" s="27">
        <f>+'Cartera masculina por edad'!H49+'Cartera femenina por edad'!H49</f>
        <v>1326</v>
      </c>
      <c r="J49" s="27">
        <f>+'Cartera masculina por edad'!I49+'Cartera femenina por edad'!I49</f>
        <v>993</v>
      </c>
      <c r="K49" s="27">
        <f>+'Cartera masculina por edad'!J49+'Cartera femenina por edad'!J49</f>
        <v>630</v>
      </c>
      <c r="L49" s="27">
        <f>+'Cartera masculina por edad'!K49+'Cartera femenina por edad'!K49</f>
        <v>364</v>
      </c>
      <c r="M49" s="27">
        <f>+'Cartera masculina por edad'!L49+'Cartera femenina por edad'!L49</f>
        <v>167</v>
      </c>
      <c r="N49" s="27">
        <f>+'Cartera masculina por edad'!M49+'Cartera femenina por edad'!M49</f>
        <v>63</v>
      </c>
      <c r="O49" s="27">
        <f>+'Cartera masculina por edad'!N49+'Cartera femenina por edad'!N49</f>
        <v>41</v>
      </c>
      <c r="P49" s="27">
        <f>+'Cartera masculina por edad'!O49+'Cartera femenina por edad'!O49</f>
        <v>30</v>
      </c>
      <c r="Q49" s="27">
        <f>+'Cartera masculina por edad'!P49+'Cartera femenina por edad'!P49</f>
        <v>16</v>
      </c>
      <c r="R49" s="27">
        <f>+'Cartera masculina por edad'!Q49+'Cartera femenina por edad'!Q49</f>
        <v>17</v>
      </c>
      <c r="S49" s="27">
        <f>+'Cartera masculina por edad'!R49+'Cartera femenina por edad'!R49</f>
        <v>11</v>
      </c>
      <c r="T49" s="33">
        <f t="shared" si="6"/>
        <v>31127</v>
      </c>
      <c r="U49" s="33"/>
      <c r="V49" s="17"/>
      <c r="W49" s="17">
        <f t="shared" si="7"/>
        <v>-31127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1.25">
      <c r="A50" s="4">
        <v>78</v>
      </c>
      <c r="B50" s="15" t="str">
        <f t="shared" si="8"/>
        <v>ING Salud S.A.</v>
      </c>
      <c r="C50" s="67">
        <v>1048</v>
      </c>
      <c r="D50" s="27">
        <f>+'Cartera masculina por edad'!C50+'Cartera femenina por edad'!C50</f>
        <v>203478</v>
      </c>
      <c r="E50" s="27">
        <f>+'Cartera masculina por edad'!D50+'Cartera femenina por edad'!D50</f>
        <v>28864</v>
      </c>
      <c r="F50" s="27">
        <f>+'Cartera masculina por edad'!E50+'Cartera femenina por edad'!E50</f>
        <v>14469</v>
      </c>
      <c r="G50" s="27">
        <f>+'Cartera masculina por edad'!F50+'Cartera femenina por edad'!F50</f>
        <v>10986</v>
      </c>
      <c r="H50" s="27">
        <f>+'Cartera masculina por edad'!G50+'Cartera femenina por edad'!G50</f>
        <v>11460</v>
      </c>
      <c r="I50" s="27">
        <f>+'Cartera masculina por edad'!H50+'Cartera femenina por edad'!H50</f>
        <v>11071</v>
      </c>
      <c r="J50" s="27">
        <f>+'Cartera masculina por edad'!I50+'Cartera femenina por edad'!I50</f>
        <v>9315</v>
      </c>
      <c r="K50" s="27">
        <f>+'Cartera masculina por edad'!J50+'Cartera femenina por edad'!J50</f>
        <v>6885</v>
      </c>
      <c r="L50" s="27">
        <f>+'Cartera masculina por edad'!K50+'Cartera femenina por edad'!K50</f>
        <v>5394</v>
      </c>
      <c r="M50" s="27">
        <f>+'Cartera masculina por edad'!L50+'Cartera femenina por edad'!L50</f>
        <v>3008</v>
      </c>
      <c r="N50" s="27">
        <f>+'Cartera masculina por edad'!M50+'Cartera femenina por edad'!M50</f>
        <v>1431</v>
      </c>
      <c r="O50" s="27">
        <f>+'Cartera masculina por edad'!N50+'Cartera femenina por edad'!N50</f>
        <v>876</v>
      </c>
      <c r="P50" s="27">
        <f>+'Cartera masculina por edad'!O50+'Cartera femenina por edad'!O50</f>
        <v>494</v>
      </c>
      <c r="Q50" s="27">
        <f>+'Cartera masculina por edad'!P50+'Cartera femenina por edad'!P50</f>
        <v>287</v>
      </c>
      <c r="R50" s="27">
        <f>+'Cartera masculina por edad'!Q50+'Cartera femenina por edad'!Q50</f>
        <v>194</v>
      </c>
      <c r="S50" s="27">
        <f>+'Cartera masculina por edad'!R50+'Cartera femenina por edad'!R50</f>
        <v>5</v>
      </c>
      <c r="T50" s="33">
        <f t="shared" si="6"/>
        <v>309265</v>
      </c>
      <c r="U50" s="33"/>
      <c r="V50" s="17"/>
      <c r="W50" s="17">
        <f t="shared" si="7"/>
        <v>-309265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1.25">
      <c r="A51" s="4">
        <v>80</v>
      </c>
      <c r="B51" s="15" t="str">
        <f t="shared" si="8"/>
        <v>Vida Tres</v>
      </c>
      <c r="C51" s="67">
        <v>57</v>
      </c>
      <c r="D51" s="27">
        <f>+'Cartera masculina por edad'!C51+'Cartera femenina por edad'!C51</f>
        <v>45127</v>
      </c>
      <c r="E51" s="27">
        <f>+'Cartera masculina por edad'!D51+'Cartera femenina por edad'!D51</f>
        <v>7104</v>
      </c>
      <c r="F51" s="27">
        <f>+'Cartera masculina por edad'!E51+'Cartera femenina por edad'!E51</f>
        <v>3693</v>
      </c>
      <c r="G51" s="27">
        <f>+'Cartera masculina por edad'!F51+'Cartera femenina por edad'!F51</f>
        <v>2504</v>
      </c>
      <c r="H51" s="27">
        <f>+'Cartera masculina por edad'!G51+'Cartera femenina por edad'!G51</f>
        <v>2388</v>
      </c>
      <c r="I51" s="27">
        <f>+'Cartera masculina por edad'!H51+'Cartera femenina por edad'!H51</f>
        <v>2334</v>
      </c>
      <c r="J51" s="27">
        <f>+'Cartera masculina por edad'!I51+'Cartera femenina por edad'!I51</f>
        <v>1846</v>
      </c>
      <c r="K51" s="27">
        <f>+'Cartera masculina por edad'!J51+'Cartera femenina por edad'!J51</f>
        <v>1401</v>
      </c>
      <c r="L51" s="27">
        <f>+'Cartera masculina por edad'!K51+'Cartera femenina por edad'!K51</f>
        <v>1217</v>
      </c>
      <c r="M51" s="27">
        <f>+'Cartera masculina por edad'!L51+'Cartera femenina por edad'!L51</f>
        <v>851</v>
      </c>
      <c r="N51" s="27">
        <f>+'Cartera masculina por edad'!M51+'Cartera femenina por edad'!M51</f>
        <v>712</v>
      </c>
      <c r="O51" s="27">
        <f>+'Cartera masculina por edad'!N51+'Cartera femenina por edad'!N51</f>
        <v>504</v>
      </c>
      <c r="P51" s="27">
        <f>+'Cartera masculina por edad'!O51+'Cartera femenina por edad'!O51</f>
        <v>292</v>
      </c>
      <c r="Q51" s="27">
        <f>+'Cartera masculina por edad'!P51+'Cartera femenina por edad'!P51</f>
        <v>122</v>
      </c>
      <c r="R51" s="27">
        <f>+'Cartera masculina por edad'!Q51+'Cartera femenina por edad'!Q51</f>
        <v>118</v>
      </c>
      <c r="S51" s="27">
        <f>+'Cartera masculina por edad'!R51+'Cartera femenina por edad'!R51</f>
        <v>0</v>
      </c>
      <c r="T51" s="33">
        <f t="shared" si="6"/>
        <v>70270</v>
      </c>
      <c r="U51" s="33"/>
      <c r="V51" s="17"/>
      <c r="W51" s="17">
        <f t="shared" si="7"/>
        <v>-70270</v>
      </c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1.25">
      <c r="A52" s="4">
        <v>88</v>
      </c>
      <c r="B52" s="15" t="str">
        <f t="shared" si="8"/>
        <v>Mas Vida</v>
      </c>
      <c r="C52" s="67">
        <v>450</v>
      </c>
      <c r="D52" s="27">
        <f>+'Cartera masculina por edad'!C52+'Cartera femenina por edad'!C52</f>
        <v>72894</v>
      </c>
      <c r="E52" s="27">
        <f>+'Cartera masculina por edad'!D52+'Cartera femenina por edad'!D52</f>
        <v>9503</v>
      </c>
      <c r="F52" s="27">
        <f>+'Cartera masculina por edad'!E52+'Cartera femenina por edad'!E52</f>
        <v>3827</v>
      </c>
      <c r="G52" s="27">
        <f>+'Cartera masculina por edad'!F52+'Cartera femenina por edad'!F52</f>
        <v>3471</v>
      </c>
      <c r="H52" s="27">
        <f>+'Cartera masculina por edad'!G52+'Cartera femenina por edad'!G52</f>
        <v>3588</v>
      </c>
      <c r="I52" s="27">
        <f>+'Cartera masculina por edad'!H52+'Cartera femenina por edad'!H52</f>
        <v>3136</v>
      </c>
      <c r="J52" s="27">
        <f>+'Cartera masculina por edad'!I52+'Cartera femenina por edad'!I52</f>
        <v>2208</v>
      </c>
      <c r="K52" s="27">
        <f>+'Cartera masculina por edad'!J52+'Cartera femenina por edad'!J52</f>
        <v>1421</v>
      </c>
      <c r="L52" s="27">
        <f>+'Cartera masculina por edad'!K52+'Cartera femenina por edad'!K52</f>
        <v>835</v>
      </c>
      <c r="M52" s="27">
        <f>+'Cartera masculina por edad'!L52+'Cartera femenina por edad'!L52</f>
        <v>496</v>
      </c>
      <c r="N52" s="27">
        <f>+'Cartera masculina por edad'!M52+'Cartera femenina por edad'!M52</f>
        <v>217</v>
      </c>
      <c r="O52" s="27">
        <f>+'Cartera masculina por edad'!N52+'Cartera femenina por edad'!N52</f>
        <v>159</v>
      </c>
      <c r="P52" s="27">
        <f>+'Cartera masculina por edad'!O52+'Cartera femenina por edad'!O52</f>
        <v>112</v>
      </c>
      <c r="Q52" s="27">
        <f>+'Cartera masculina por edad'!P52+'Cartera femenina por edad'!P52</f>
        <v>78</v>
      </c>
      <c r="R52" s="27">
        <f>+'Cartera masculina por edad'!Q52+'Cartera femenina por edad'!Q52</f>
        <v>54</v>
      </c>
      <c r="S52" s="27">
        <f>+'Cartera masculina por edad'!R52+'Cartera femenina por edad'!R52</f>
        <v>0</v>
      </c>
      <c r="T52" s="33">
        <f t="shared" si="6"/>
        <v>102449</v>
      </c>
      <c r="U52" s="33"/>
      <c r="V52" s="17"/>
      <c r="W52" s="17">
        <f t="shared" si="7"/>
        <v>-102449</v>
      </c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1.25">
      <c r="A53" s="4">
        <v>99</v>
      </c>
      <c r="B53" s="15" t="str">
        <f t="shared" si="8"/>
        <v>Isapre Banmédica</v>
      </c>
      <c r="C53" s="67">
        <v>221</v>
      </c>
      <c r="D53" s="27">
        <f>+'Cartera masculina por edad'!C53+'Cartera femenina por edad'!C53</f>
        <v>174102</v>
      </c>
      <c r="E53" s="27">
        <f>+'Cartera masculina por edad'!D53+'Cartera femenina por edad'!D53</f>
        <v>24423</v>
      </c>
      <c r="F53" s="27">
        <f>+'Cartera masculina por edad'!E53+'Cartera femenina por edad'!E53</f>
        <v>12283</v>
      </c>
      <c r="G53" s="27">
        <f>+'Cartera masculina por edad'!F53+'Cartera femenina por edad'!F53</f>
        <v>9509</v>
      </c>
      <c r="H53" s="27">
        <f>+'Cartera masculina por edad'!G53+'Cartera femenina por edad'!G53</f>
        <v>10401</v>
      </c>
      <c r="I53" s="27">
        <f>+'Cartera masculina por edad'!H53+'Cartera femenina por edad'!H53</f>
        <v>10409</v>
      </c>
      <c r="J53" s="27">
        <f>+'Cartera masculina por edad'!I53+'Cartera femenina por edad'!I53</f>
        <v>7696</v>
      </c>
      <c r="K53" s="27">
        <f>+'Cartera masculina por edad'!J53+'Cartera femenina por edad'!J53</f>
        <v>5779</v>
      </c>
      <c r="L53" s="27">
        <f>+'Cartera masculina por edad'!K53+'Cartera femenina por edad'!K53</f>
        <v>4571</v>
      </c>
      <c r="M53" s="27">
        <f>+'Cartera masculina por edad'!L53+'Cartera femenina por edad'!L53</f>
        <v>3007</v>
      </c>
      <c r="N53" s="27">
        <f>+'Cartera masculina por edad'!M53+'Cartera femenina por edad'!M53</f>
        <v>1776</v>
      </c>
      <c r="O53" s="27">
        <f>+'Cartera masculina por edad'!N53+'Cartera femenina por edad'!N53</f>
        <v>1196</v>
      </c>
      <c r="P53" s="27">
        <f>+'Cartera masculina por edad'!O53+'Cartera femenina por edad'!O53</f>
        <v>726</v>
      </c>
      <c r="Q53" s="27">
        <f>+'Cartera masculina por edad'!P53+'Cartera femenina por edad'!P53</f>
        <v>384</v>
      </c>
      <c r="R53" s="27">
        <f>+'Cartera masculina por edad'!Q53+'Cartera femenina por edad'!Q53</f>
        <v>324</v>
      </c>
      <c r="S53" s="27">
        <f>+'Cartera masculina por edad'!R53+'Cartera femenina por edad'!R53</f>
        <v>2</v>
      </c>
      <c r="T53" s="33">
        <f t="shared" si="6"/>
        <v>266809</v>
      </c>
      <c r="U53" s="33"/>
      <c r="V53" s="17"/>
      <c r="W53" s="17">
        <f t="shared" si="7"/>
        <v>-266809</v>
      </c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1.25">
      <c r="A54" s="4">
        <v>104</v>
      </c>
      <c r="B54" s="15" t="str">
        <f t="shared" si="8"/>
        <v>Sfera</v>
      </c>
      <c r="C54" s="67">
        <v>8</v>
      </c>
      <c r="D54" s="27">
        <f>+'Cartera masculina por edad'!C54+'Cartera femenina por edad'!C54</f>
        <v>11556</v>
      </c>
      <c r="E54" s="27">
        <f>+'Cartera masculina por edad'!D54+'Cartera femenina por edad'!D54</f>
        <v>1105</v>
      </c>
      <c r="F54" s="27">
        <f>+'Cartera masculina por edad'!E54+'Cartera femenina por edad'!E54</f>
        <v>614</v>
      </c>
      <c r="G54" s="27">
        <f>+'Cartera masculina por edad'!F54+'Cartera femenina por edad'!F54</f>
        <v>640</v>
      </c>
      <c r="H54" s="27">
        <f>+'Cartera masculina por edad'!G54+'Cartera femenina por edad'!G54</f>
        <v>661</v>
      </c>
      <c r="I54" s="27">
        <f>+'Cartera masculina por edad'!H54+'Cartera femenina por edad'!H54</f>
        <v>634</v>
      </c>
      <c r="J54" s="27">
        <f>+'Cartera masculina por edad'!I54+'Cartera femenina por edad'!I54</f>
        <v>458</v>
      </c>
      <c r="K54" s="27">
        <f>+'Cartera masculina por edad'!J54+'Cartera femenina por edad'!J54</f>
        <v>285</v>
      </c>
      <c r="L54" s="27">
        <f>+'Cartera masculina por edad'!K54+'Cartera femenina por edad'!K54</f>
        <v>153</v>
      </c>
      <c r="M54" s="27">
        <f>+'Cartera masculina por edad'!L54+'Cartera femenina por edad'!L54</f>
        <v>42</v>
      </c>
      <c r="N54" s="27">
        <f>+'Cartera masculina por edad'!M54+'Cartera femenina por edad'!M54</f>
        <v>13</v>
      </c>
      <c r="O54" s="27">
        <f>+'Cartera masculina por edad'!N54+'Cartera femenina por edad'!N54</f>
        <v>1</v>
      </c>
      <c r="P54" s="27">
        <f>+'Cartera masculina por edad'!O54+'Cartera femenina por edad'!O54</f>
        <v>1</v>
      </c>
      <c r="Q54" s="27">
        <f>+'Cartera masculina por edad'!P54+'Cartera femenina por edad'!P54</f>
        <v>1</v>
      </c>
      <c r="R54" s="27">
        <f>+'Cartera masculina por edad'!Q54+'Cartera femenina por edad'!Q54</f>
        <v>2</v>
      </c>
      <c r="S54" s="27">
        <f>+'Cartera masculina por edad'!R54+'Cartera femenina por edad'!R54</f>
        <v>0</v>
      </c>
      <c r="T54" s="33">
        <f t="shared" si="6"/>
        <v>16174</v>
      </c>
      <c r="U54" s="33"/>
      <c r="V54" s="17"/>
      <c r="W54" s="17">
        <f t="shared" si="7"/>
        <v>-16174</v>
      </c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1.25">
      <c r="A55" s="4">
        <v>107</v>
      </c>
      <c r="B55" s="15" t="str">
        <f t="shared" si="8"/>
        <v>Consalud S.A.</v>
      </c>
      <c r="C55" s="67"/>
      <c r="D55" s="27">
        <f>+'Cartera masculina por edad'!C55+'Cartera femenina por edad'!C55</f>
        <v>223908</v>
      </c>
      <c r="E55" s="27">
        <f>+'Cartera masculina por edad'!D55+'Cartera femenina por edad'!D55</f>
        <v>38824</v>
      </c>
      <c r="F55" s="27">
        <f>+'Cartera masculina por edad'!E55+'Cartera femenina por edad'!E55</f>
        <v>18245</v>
      </c>
      <c r="G55" s="27">
        <f>+'Cartera masculina por edad'!F55+'Cartera femenina por edad'!F55</f>
        <v>14958</v>
      </c>
      <c r="H55" s="27">
        <f>+'Cartera masculina por edad'!G55+'Cartera femenina por edad'!G55</f>
        <v>16754</v>
      </c>
      <c r="I55" s="27">
        <f>+'Cartera masculina por edad'!H55+'Cartera femenina por edad'!H55</f>
        <v>16859</v>
      </c>
      <c r="J55" s="27">
        <f>+'Cartera masculina por edad'!I55+'Cartera femenina por edad'!I55</f>
        <v>13822</v>
      </c>
      <c r="K55" s="27">
        <f>+'Cartera masculina por edad'!J55+'Cartera femenina por edad'!J55</f>
        <v>10052</v>
      </c>
      <c r="L55" s="27">
        <f>+'Cartera masculina por edad'!K55+'Cartera femenina por edad'!K55</f>
        <v>7496</v>
      </c>
      <c r="M55" s="27">
        <f>+'Cartera masculina por edad'!L55+'Cartera femenina por edad'!L55</f>
        <v>4516</v>
      </c>
      <c r="N55" s="27">
        <f>+'Cartera masculina por edad'!M55+'Cartera femenina por edad'!M55</f>
        <v>2400</v>
      </c>
      <c r="O55" s="27">
        <f>+'Cartera masculina por edad'!N55+'Cartera femenina por edad'!N55</f>
        <v>1626</v>
      </c>
      <c r="P55" s="27">
        <f>+'Cartera masculina por edad'!O55+'Cartera femenina por edad'!O55</f>
        <v>970</v>
      </c>
      <c r="Q55" s="27">
        <f>+'Cartera masculina por edad'!P55+'Cartera femenina por edad'!P55</f>
        <v>528</v>
      </c>
      <c r="R55" s="27">
        <f>+'Cartera masculina por edad'!Q55+'Cartera femenina por edad'!Q55</f>
        <v>468</v>
      </c>
      <c r="S55" s="27">
        <f>+'Cartera masculina por edad'!R55+'Cartera femenina por edad'!R55</f>
        <v>0</v>
      </c>
      <c r="T55" s="33">
        <f t="shared" si="6"/>
        <v>371426</v>
      </c>
      <c r="U55" s="33"/>
      <c r="V55" s="17"/>
      <c r="W55" s="17">
        <f t="shared" si="7"/>
        <v>-371426</v>
      </c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11.25">
      <c r="A56" s="4"/>
      <c r="B56" s="4"/>
      <c r="C56" s="6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17"/>
      <c r="W56" s="17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2:255" ht="11.25">
      <c r="B57" s="15" t="s">
        <v>49</v>
      </c>
      <c r="C57" s="33">
        <f aca="true" t="shared" si="9" ref="C57:T57">SUM(C47:C56)</f>
        <v>2436</v>
      </c>
      <c r="D57" s="33">
        <f t="shared" si="9"/>
        <v>896708</v>
      </c>
      <c r="E57" s="33">
        <f t="shared" si="9"/>
        <v>137367</v>
      </c>
      <c r="F57" s="33">
        <f t="shared" si="9"/>
        <v>67232</v>
      </c>
      <c r="G57" s="33">
        <f t="shared" si="9"/>
        <v>51852</v>
      </c>
      <c r="H57" s="33">
        <f t="shared" si="9"/>
        <v>54114</v>
      </c>
      <c r="I57" s="33">
        <f t="shared" si="9"/>
        <v>53360</v>
      </c>
      <c r="J57" s="33">
        <f t="shared" si="9"/>
        <v>43145</v>
      </c>
      <c r="K57" s="33">
        <f t="shared" si="9"/>
        <v>32019</v>
      </c>
      <c r="L57" s="33">
        <f t="shared" si="9"/>
        <v>24981</v>
      </c>
      <c r="M57" s="33">
        <f t="shared" si="9"/>
        <v>15454</v>
      </c>
      <c r="N57" s="33">
        <f t="shared" si="9"/>
        <v>8502</v>
      </c>
      <c r="O57" s="33">
        <f t="shared" si="9"/>
        <v>5666</v>
      </c>
      <c r="P57" s="33">
        <f t="shared" si="9"/>
        <v>3429</v>
      </c>
      <c r="Q57" s="33">
        <f t="shared" si="9"/>
        <v>1797</v>
      </c>
      <c r="R57" s="33">
        <f t="shared" si="9"/>
        <v>1525</v>
      </c>
      <c r="S57" s="33">
        <f t="shared" si="9"/>
        <v>321</v>
      </c>
      <c r="T57" s="33">
        <f t="shared" si="9"/>
        <v>1399908</v>
      </c>
      <c r="U57" s="33"/>
      <c r="V57" s="17">
        <f>SUM(V47:V55)</f>
        <v>0</v>
      </c>
      <c r="W57" s="17">
        <f>SUM(W47:W55)</f>
        <v>-1399908</v>
      </c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11.25">
      <c r="A58" s="4"/>
      <c r="B58" s="4"/>
      <c r="C58" s="67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33"/>
      <c r="T58" s="62"/>
      <c r="U58" s="62"/>
      <c r="V58" s="17"/>
      <c r="W58" s="17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11.25">
      <c r="A59" s="4">
        <v>62</v>
      </c>
      <c r="B59" s="15" t="s">
        <v>50</v>
      </c>
      <c r="C59" s="67"/>
      <c r="D59" s="27">
        <f>+'Cartera masculina por edad'!C59+'Cartera femenina por edad'!C59</f>
        <v>2636</v>
      </c>
      <c r="E59" s="27">
        <f>+'Cartera masculina por edad'!D59+'Cartera femenina por edad'!D59</f>
        <v>746</v>
      </c>
      <c r="F59" s="27">
        <f>+'Cartera masculina por edad'!E59+'Cartera femenina por edad'!E59</f>
        <v>82</v>
      </c>
      <c r="G59" s="27">
        <f>+'Cartera masculina por edad'!F59+'Cartera femenina por edad'!F59</f>
        <v>83</v>
      </c>
      <c r="H59" s="27">
        <f>+'Cartera masculina por edad'!G59+'Cartera femenina por edad'!G59</f>
        <v>190</v>
      </c>
      <c r="I59" s="27">
        <f>+'Cartera masculina por edad'!H59+'Cartera femenina por edad'!H59</f>
        <v>376</v>
      </c>
      <c r="J59" s="27">
        <f>+'Cartera masculina por edad'!I59+'Cartera femenina por edad'!I59</f>
        <v>396</v>
      </c>
      <c r="K59" s="27">
        <f>+'Cartera masculina por edad'!J59+'Cartera femenina por edad'!J59</f>
        <v>288</v>
      </c>
      <c r="L59" s="27">
        <f>+'Cartera masculina por edad'!K59+'Cartera femenina por edad'!K59</f>
        <v>118</v>
      </c>
      <c r="M59" s="27">
        <f>+'Cartera masculina por edad'!L59+'Cartera femenina por edad'!L59</f>
        <v>63</v>
      </c>
      <c r="N59" s="27">
        <f>+'Cartera masculina por edad'!M59+'Cartera femenina por edad'!M59</f>
        <v>28</v>
      </c>
      <c r="O59" s="27">
        <f>+'Cartera masculina por edad'!N59+'Cartera femenina por edad'!N59</f>
        <v>29</v>
      </c>
      <c r="P59" s="27">
        <f>+'Cartera masculina por edad'!O59+'Cartera femenina por edad'!O59</f>
        <v>38</v>
      </c>
      <c r="Q59" s="27">
        <f>+'Cartera masculina por edad'!P59+'Cartera femenina por edad'!P59</f>
        <v>23</v>
      </c>
      <c r="R59" s="27">
        <f>+'Cartera masculina por edad'!Q59+'Cartera femenina por edad'!Q59</f>
        <v>20</v>
      </c>
      <c r="S59" s="27">
        <f>+'Cartera masculina por edad'!R59+'Cartera femenina por edad'!R59</f>
        <v>0</v>
      </c>
      <c r="T59" s="33">
        <f aca="true" t="shared" si="10" ref="T59:T66">SUM(C59:S59)</f>
        <v>5116</v>
      </c>
      <c r="U59" s="33"/>
      <c r="V59" s="17"/>
      <c r="W59" s="17">
        <f aca="true" t="shared" si="11" ref="W59:W66">+V59-T59</f>
        <v>-5116</v>
      </c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11.25">
      <c r="A60" s="4">
        <v>63</v>
      </c>
      <c r="B60" s="15" t="s">
        <v>51</v>
      </c>
      <c r="C60" s="67">
        <v>48</v>
      </c>
      <c r="D60" s="27">
        <f>+'Cartera masculina por edad'!C60+'Cartera femenina por edad'!C60</f>
        <v>14811</v>
      </c>
      <c r="E60" s="27">
        <f>+'Cartera masculina por edad'!D60+'Cartera femenina por edad'!D60</f>
        <v>3591</v>
      </c>
      <c r="F60" s="27">
        <f>+'Cartera masculina por edad'!E60+'Cartera femenina por edad'!E60</f>
        <v>1343</v>
      </c>
      <c r="G60" s="27">
        <f>+'Cartera masculina por edad'!F60+'Cartera femenina por edad'!F60</f>
        <v>798</v>
      </c>
      <c r="H60" s="27">
        <f>+'Cartera masculina por edad'!G60+'Cartera femenina por edad'!G60</f>
        <v>866</v>
      </c>
      <c r="I60" s="27">
        <f>+'Cartera masculina por edad'!H60+'Cartera femenina por edad'!H60</f>
        <v>1052</v>
      </c>
      <c r="J60" s="27">
        <f>+'Cartera masculina por edad'!I60+'Cartera femenina por edad'!I60</f>
        <v>1369</v>
      </c>
      <c r="K60" s="27">
        <f>+'Cartera masculina por edad'!J60+'Cartera femenina por edad'!J60</f>
        <v>1470</v>
      </c>
      <c r="L60" s="27">
        <f>+'Cartera masculina por edad'!K60+'Cartera femenina por edad'!K60</f>
        <v>1199</v>
      </c>
      <c r="M60" s="27">
        <f>+'Cartera masculina por edad'!L60+'Cartera femenina por edad'!L60</f>
        <v>684</v>
      </c>
      <c r="N60" s="27">
        <f>+'Cartera masculina por edad'!M60+'Cartera femenina por edad'!M60</f>
        <v>350</v>
      </c>
      <c r="O60" s="27">
        <f>+'Cartera masculina por edad'!N60+'Cartera femenina por edad'!N60</f>
        <v>253</v>
      </c>
      <c r="P60" s="27">
        <f>+'Cartera masculina por edad'!O60+'Cartera femenina por edad'!O60</f>
        <v>171</v>
      </c>
      <c r="Q60" s="27">
        <f>+'Cartera masculina por edad'!P60+'Cartera femenina por edad'!P60</f>
        <v>115</v>
      </c>
      <c r="R60" s="27">
        <f>+'Cartera masculina por edad'!Q60+'Cartera femenina por edad'!Q60</f>
        <v>120</v>
      </c>
      <c r="S60" s="27">
        <f>+'Cartera masculina por edad'!R60+'Cartera femenina por edad'!R60</f>
        <v>0</v>
      </c>
      <c r="T60" s="33">
        <f t="shared" si="10"/>
        <v>28240</v>
      </c>
      <c r="U60" s="33"/>
      <c r="V60" s="17"/>
      <c r="W60" s="17">
        <f t="shared" si="11"/>
        <v>-28240</v>
      </c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11.25">
      <c r="A61" s="4">
        <v>65</v>
      </c>
      <c r="B61" s="15" t="s">
        <v>52</v>
      </c>
      <c r="C61" s="67"/>
      <c r="D61" s="27">
        <f>+'Cartera masculina por edad'!C61+'Cartera femenina por edad'!C61</f>
        <v>13578</v>
      </c>
      <c r="E61" s="27">
        <f>+'Cartera masculina por edad'!D61+'Cartera femenina por edad'!D61</f>
        <v>2600</v>
      </c>
      <c r="F61" s="27">
        <f>+'Cartera masculina por edad'!E61+'Cartera femenina por edad'!E61</f>
        <v>369</v>
      </c>
      <c r="G61" s="27">
        <f>+'Cartera masculina por edad'!F61+'Cartera femenina por edad'!F61</f>
        <v>672</v>
      </c>
      <c r="H61" s="27">
        <f>+'Cartera masculina por edad'!G61+'Cartera femenina por edad'!G61</f>
        <v>1149</v>
      </c>
      <c r="I61" s="27">
        <f>+'Cartera masculina por edad'!H61+'Cartera femenina por edad'!H61</f>
        <v>1486</v>
      </c>
      <c r="J61" s="27">
        <f>+'Cartera masculina por edad'!I61+'Cartera femenina por edad'!I61</f>
        <v>1383</v>
      </c>
      <c r="K61" s="27">
        <f>+'Cartera masculina por edad'!J61+'Cartera femenina por edad'!J61</f>
        <v>1090</v>
      </c>
      <c r="L61" s="27">
        <f>+'Cartera masculina por edad'!K61+'Cartera femenina por edad'!K61</f>
        <v>622</v>
      </c>
      <c r="M61" s="27">
        <f>+'Cartera masculina por edad'!L61+'Cartera femenina por edad'!L61</f>
        <v>288</v>
      </c>
      <c r="N61" s="27">
        <f>+'Cartera masculina por edad'!M61+'Cartera femenina por edad'!M61</f>
        <v>151</v>
      </c>
      <c r="O61" s="27">
        <f>+'Cartera masculina por edad'!N61+'Cartera femenina por edad'!N61</f>
        <v>198</v>
      </c>
      <c r="P61" s="27">
        <f>+'Cartera masculina por edad'!O61+'Cartera femenina por edad'!O61</f>
        <v>159</v>
      </c>
      <c r="Q61" s="27">
        <f>+'Cartera masculina por edad'!P61+'Cartera femenina por edad'!P61</f>
        <v>98</v>
      </c>
      <c r="R61" s="27">
        <f>+'Cartera masculina por edad'!Q61+'Cartera femenina por edad'!Q61</f>
        <v>90</v>
      </c>
      <c r="S61" s="27">
        <f>+'Cartera masculina por edad'!R61+'Cartera femenina por edad'!R61</f>
        <v>0</v>
      </c>
      <c r="T61" s="33">
        <f t="shared" si="10"/>
        <v>23933</v>
      </c>
      <c r="U61" s="33"/>
      <c r="V61" s="17"/>
      <c r="W61" s="17">
        <f t="shared" si="11"/>
        <v>-23933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11.25">
      <c r="A62" s="4">
        <v>68</v>
      </c>
      <c r="B62" s="15" t="s">
        <v>53</v>
      </c>
      <c r="C62" s="67"/>
      <c r="D62" s="27">
        <f>+'Cartera masculina por edad'!C62+'Cartera femenina por edad'!C62</f>
        <v>1866</v>
      </c>
      <c r="E62" s="27">
        <f>+'Cartera masculina por edad'!D62+'Cartera femenina por edad'!D62</f>
        <v>457</v>
      </c>
      <c r="F62" s="27">
        <f>+'Cartera masculina por edad'!E62+'Cartera femenina por edad'!E62</f>
        <v>89</v>
      </c>
      <c r="G62" s="27">
        <f>+'Cartera masculina por edad'!F62+'Cartera femenina por edad'!F62</f>
        <v>114</v>
      </c>
      <c r="H62" s="27">
        <f>+'Cartera masculina por edad'!G62+'Cartera femenina por edad'!G62</f>
        <v>141</v>
      </c>
      <c r="I62" s="27">
        <f>+'Cartera masculina por edad'!H62+'Cartera femenina por edad'!H62</f>
        <v>179</v>
      </c>
      <c r="J62" s="27">
        <f>+'Cartera masculina por edad'!I62+'Cartera femenina por edad'!I62</f>
        <v>190</v>
      </c>
      <c r="K62" s="27">
        <f>+'Cartera masculina por edad'!J62+'Cartera femenina por edad'!J62</f>
        <v>211</v>
      </c>
      <c r="L62" s="27">
        <f>+'Cartera masculina por edad'!K62+'Cartera femenina por edad'!K62</f>
        <v>163</v>
      </c>
      <c r="M62" s="27">
        <f>+'Cartera masculina por edad'!L62+'Cartera femenina por edad'!L62</f>
        <v>75</v>
      </c>
      <c r="N62" s="27">
        <f>+'Cartera masculina por edad'!M62+'Cartera femenina por edad'!M62</f>
        <v>38</v>
      </c>
      <c r="O62" s="27">
        <f>+'Cartera masculina por edad'!N62+'Cartera femenina por edad'!N62</f>
        <v>31</v>
      </c>
      <c r="P62" s="27">
        <f>+'Cartera masculina por edad'!O62+'Cartera femenina por edad'!O62</f>
        <v>22</v>
      </c>
      <c r="Q62" s="27">
        <f>+'Cartera masculina por edad'!P62+'Cartera femenina por edad'!P62</f>
        <v>19</v>
      </c>
      <c r="R62" s="27">
        <f>+'Cartera masculina por edad'!Q62+'Cartera femenina por edad'!Q62</f>
        <v>24</v>
      </c>
      <c r="S62" s="27">
        <f>+'Cartera masculina por edad'!R62+'Cartera femenina por edad'!R62</f>
        <v>0</v>
      </c>
      <c r="T62" s="33">
        <f t="shared" si="10"/>
        <v>3619</v>
      </c>
      <c r="U62" s="33"/>
      <c r="V62" s="17"/>
      <c r="W62" s="17">
        <f t="shared" si="11"/>
        <v>-3619</v>
      </c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11.25">
      <c r="A63" s="4">
        <v>76</v>
      </c>
      <c r="B63" s="15" t="s">
        <v>54</v>
      </c>
      <c r="C63" s="67">
        <v>16</v>
      </c>
      <c r="D63" s="27">
        <f>+'Cartera masculina por edad'!C63+'Cartera femenina por edad'!C63</f>
        <v>7248</v>
      </c>
      <c r="E63" s="27">
        <f>+'Cartera masculina por edad'!D63+'Cartera femenina por edad'!D63</f>
        <v>1738</v>
      </c>
      <c r="F63" s="27">
        <f>+'Cartera masculina por edad'!E63+'Cartera femenina por edad'!E63</f>
        <v>601</v>
      </c>
      <c r="G63" s="27">
        <f>+'Cartera masculina por edad'!F63+'Cartera femenina por edad'!F63</f>
        <v>337</v>
      </c>
      <c r="H63" s="27">
        <f>+'Cartera masculina por edad'!G63+'Cartera femenina por edad'!G63</f>
        <v>303</v>
      </c>
      <c r="I63" s="27">
        <f>+'Cartera masculina por edad'!H63+'Cartera femenina por edad'!H63</f>
        <v>371</v>
      </c>
      <c r="J63" s="27">
        <f>+'Cartera masculina por edad'!I63+'Cartera femenina por edad'!I63</f>
        <v>476</v>
      </c>
      <c r="K63" s="27">
        <f>+'Cartera masculina por edad'!J63+'Cartera femenina por edad'!J63</f>
        <v>587</v>
      </c>
      <c r="L63" s="27">
        <f>+'Cartera masculina por edad'!K63+'Cartera femenina por edad'!K63</f>
        <v>582</v>
      </c>
      <c r="M63" s="27">
        <f>+'Cartera masculina por edad'!L63+'Cartera femenina por edad'!L63</f>
        <v>456</v>
      </c>
      <c r="N63" s="27">
        <f>+'Cartera masculina por edad'!M63+'Cartera femenina por edad'!M63</f>
        <v>335</v>
      </c>
      <c r="O63" s="27">
        <f>+'Cartera masculina por edad'!N63+'Cartera femenina por edad'!N63</f>
        <v>322</v>
      </c>
      <c r="P63" s="27">
        <f>+'Cartera masculina por edad'!O63+'Cartera femenina por edad'!O63</f>
        <v>316</v>
      </c>
      <c r="Q63" s="27">
        <f>+'Cartera masculina por edad'!P63+'Cartera femenina por edad'!P63</f>
        <v>174</v>
      </c>
      <c r="R63" s="27">
        <f>+'Cartera masculina por edad'!Q63+'Cartera femenina por edad'!Q63</f>
        <v>133</v>
      </c>
      <c r="S63" s="27">
        <f>+'Cartera masculina por edad'!R63+'Cartera femenina por edad'!R63</f>
        <v>0</v>
      </c>
      <c r="T63" s="33">
        <f t="shared" si="10"/>
        <v>13995</v>
      </c>
      <c r="U63" s="33"/>
      <c r="V63" s="17"/>
      <c r="W63" s="17">
        <f t="shared" si="11"/>
        <v>-13995</v>
      </c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11.25">
      <c r="A64" s="4">
        <v>81</v>
      </c>
      <c r="B64" s="15" t="s">
        <v>55</v>
      </c>
      <c r="C64" s="67">
        <v>25</v>
      </c>
      <c r="D64" s="27">
        <f>+'Cartera masculina por edad'!C64+'Cartera femenina por edad'!C64</f>
        <v>4641</v>
      </c>
      <c r="E64" s="27">
        <f>+'Cartera masculina por edad'!D64+'Cartera femenina por edad'!D64</f>
        <v>577</v>
      </c>
      <c r="F64" s="27">
        <f>+'Cartera masculina por edad'!E64+'Cartera femenina por edad'!E64</f>
        <v>177</v>
      </c>
      <c r="G64" s="27">
        <f>+'Cartera masculina por edad'!F64+'Cartera femenina por edad'!F64</f>
        <v>230</v>
      </c>
      <c r="H64" s="27">
        <f>+'Cartera masculina por edad'!G64+'Cartera femenina por edad'!G64</f>
        <v>282</v>
      </c>
      <c r="I64" s="27">
        <f>+'Cartera masculina por edad'!H64+'Cartera femenina por edad'!H64</f>
        <v>296</v>
      </c>
      <c r="J64" s="27">
        <f>+'Cartera masculina por edad'!I64+'Cartera femenina por edad'!I64</f>
        <v>290</v>
      </c>
      <c r="K64" s="27">
        <f>+'Cartera masculina por edad'!J64+'Cartera femenina por edad'!J64</f>
        <v>491</v>
      </c>
      <c r="L64" s="27">
        <f>+'Cartera masculina por edad'!K64+'Cartera femenina por edad'!K64</f>
        <v>465</v>
      </c>
      <c r="M64" s="27">
        <f>+'Cartera masculina por edad'!L64+'Cartera femenina por edad'!L64</f>
        <v>215</v>
      </c>
      <c r="N64" s="27">
        <f>+'Cartera masculina por edad'!M64+'Cartera femenina por edad'!M64</f>
        <v>95</v>
      </c>
      <c r="O64" s="27">
        <f>+'Cartera masculina por edad'!N64+'Cartera femenina por edad'!N64</f>
        <v>36</v>
      </c>
      <c r="P64" s="27">
        <f>+'Cartera masculina por edad'!O64+'Cartera femenina por edad'!O64</f>
        <v>16</v>
      </c>
      <c r="Q64" s="27">
        <f>+'Cartera masculina por edad'!P64+'Cartera femenina por edad'!P64</f>
        <v>5</v>
      </c>
      <c r="R64" s="27">
        <f>+'Cartera masculina por edad'!Q64+'Cartera femenina por edad'!Q64</f>
        <v>3</v>
      </c>
      <c r="S64" s="27">
        <f>+'Cartera masculina por edad'!R64+'Cartera femenina por edad'!R64</f>
        <v>1</v>
      </c>
      <c r="T64" s="33">
        <f t="shared" si="10"/>
        <v>7845</v>
      </c>
      <c r="U64" s="33"/>
      <c r="V64" s="17"/>
      <c r="W64" s="17">
        <f t="shared" si="11"/>
        <v>-7845</v>
      </c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11.25">
      <c r="A65" s="4">
        <v>85</v>
      </c>
      <c r="B65" s="15" t="s">
        <v>56</v>
      </c>
      <c r="C65" s="67">
        <v>5</v>
      </c>
      <c r="D65" s="27">
        <f>+'Cartera masculina por edad'!C65+'Cartera femenina por edad'!C65</f>
        <v>5734</v>
      </c>
      <c r="E65" s="27">
        <f>+'Cartera masculina por edad'!D65+'Cartera femenina por edad'!D65</f>
        <v>937</v>
      </c>
      <c r="F65" s="27">
        <f>+'Cartera masculina por edad'!E65+'Cartera femenina por edad'!E65</f>
        <v>349</v>
      </c>
      <c r="G65" s="27">
        <f>+'Cartera masculina por edad'!F65+'Cartera femenina por edad'!F65</f>
        <v>290</v>
      </c>
      <c r="H65" s="27">
        <f>+'Cartera masculina por edad'!G65+'Cartera femenina por edad'!G65</f>
        <v>434</v>
      </c>
      <c r="I65" s="27">
        <f>+'Cartera masculina por edad'!H65+'Cartera femenina por edad'!H65</f>
        <v>433</v>
      </c>
      <c r="J65" s="27">
        <f>+'Cartera masculina por edad'!I65+'Cartera femenina por edad'!I65</f>
        <v>314</v>
      </c>
      <c r="K65" s="27">
        <f>+'Cartera masculina por edad'!J65+'Cartera femenina por edad'!J65</f>
        <v>193</v>
      </c>
      <c r="L65" s="27">
        <f>+'Cartera masculina por edad'!K65+'Cartera femenina por edad'!K65</f>
        <v>190</v>
      </c>
      <c r="M65" s="27">
        <f>+'Cartera masculina por edad'!L65+'Cartera femenina por edad'!L65</f>
        <v>163</v>
      </c>
      <c r="N65" s="27">
        <f>+'Cartera masculina por edad'!M65+'Cartera femenina por edad'!M65</f>
        <v>147</v>
      </c>
      <c r="O65" s="27">
        <f>+'Cartera masculina por edad'!N65+'Cartera femenina por edad'!N65</f>
        <v>154</v>
      </c>
      <c r="P65" s="27">
        <f>+'Cartera masculina por edad'!O65+'Cartera femenina por edad'!O65</f>
        <v>123</v>
      </c>
      <c r="Q65" s="27">
        <f>+'Cartera masculina por edad'!P65+'Cartera femenina por edad'!P65</f>
        <v>46</v>
      </c>
      <c r="R65" s="27">
        <f>+'Cartera masculina por edad'!Q65+'Cartera femenina por edad'!Q65</f>
        <v>60</v>
      </c>
      <c r="S65" s="27">
        <f>+'Cartera masculina por edad'!R65+'Cartera femenina por edad'!R65</f>
        <v>0</v>
      </c>
      <c r="T65" s="33">
        <f t="shared" si="10"/>
        <v>9572</v>
      </c>
      <c r="U65" s="33"/>
      <c r="V65" s="17"/>
      <c r="W65" s="17">
        <f t="shared" si="11"/>
        <v>-9572</v>
      </c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11.25">
      <c r="A66" s="4">
        <v>94</v>
      </c>
      <c r="B66" s="15" t="s">
        <v>57</v>
      </c>
      <c r="C66" s="67"/>
      <c r="D66" s="27">
        <f>+'Cartera masculina por edad'!C66+'Cartera femenina por edad'!C66</f>
        <v>2048</v>
      </c>
      <c r="E66" s="27">
        <f>+'Cartera masculina por edad'!D66+'Cartera femenina por edad'!D66</f>
        <v>181</v>
      </c>
      <c r="F66" s="27">
        <f>+'Cartera masculina por edad'!E66+'Cartera femenina por edad'!E66</f>
        <v>98</v>
      </c>
      <c r="G66" s="27">
        <f>+'Cartera masculina por edad'!F66+'Cartera femenina por edad'!F66</f>
        <v>141</v>
      </c>
      <c r="H66" s="27">
        <f>+'Cartera masculina por edad'!G66+'Cartera femenina por edad'!G66</f>
        <v>167</v>
      </c>
      <c r="I66" s="27">
        <f>+'Cartera masculina por edad'!H66+'Cartera femenina por edad'!H66</f>
        <v>191</v>
      </c>
      <c r="J66" s="27">
        <f>+'Cartera masculina por edad'!I66+'Cartera femenina por edad'!I66</f>
        <v>154</v>
      </c>
      <c r="K66" s="27">
        <f>+'Cartera masculina por edad'!J66+'Cartera femenina por edad'!J66</f>
        <v>120</v>
      </c>
      <c r="L66" s="27">
        <f>+'Cartera masculina por edad'!K66+'Cartera femenina por edad'!K66</f>
        <v>70</v>
      </c>
      <c r="M66" s="27">
        <f>+'Cartera masculina por edad'!L66+'Cartera femenina por edad'!L66</f>
        <v>22</v>
      </c>
      <c r="N66" s="27">
        <f>+'Cartera masculina por edad'!M66+'Cartera femenina por edad'!M66</f>
        <v>17</v>
      </c>
      <c r="O66" s="27">
        <f>+'Cartera masculina por edad'!N66+'Cartera femenina por edad'!N66</f>
        <v>12</v>
      </c>
      <c r="P66" s="27">
        <f>+'Cartera masculina por edad'!O66+'Cartera femenina por edad'!O66</f>
        <v>5</v>
      </c>
      <c r="Q66" s="27">
        <f>+'Cartera masculina por edad'!P66+'Cartera femenina por edad'!P66</f>
        <v>3</v>
      </c>
      <c r="R66" s="27">
        <f>+'Cartera masculina por edad'!Q66+'Cartera femenina por edad'!Q66</f>
        <v>1</v>
      </c>
      <c r="S66" s="27">
        <f>+'Cartera masculina por edad'!R66+'Cartera femenina por edad'!R66</f>
        <v>0</v>
      </c>
      <c r="T66" s="33">
        <f t="shared" si="10"/>
        <v>3230</v>
      </c>
      <c r="U66" s="33"/>
      <c r="V66" s="17"/>
      <c r="W66" s="17">
        <f t="shared" si="11"/>
        <v>-3230</v>
      </c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11.25">
      <c r="A67" s="4"/>
      <c r="B67" s="4"/>
      <c r="C67" s="6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17"/>
      <c r="W67" s="17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11.25">
      <c r="A68" s="15"/>
      <c r="B68" s="15" t="s">
        <v>58</v>
      </c>
      <c r="C68" s="33">
        <f aca="true" t="shared" si="12" ref="C68:T68">SUM(C59:C66)</f>
        <v>94</v>
      </c>
      <c r="D68" s="33">
        <f t="shared" si="12"/>
        <v>52562</v>
      </c>
      <c r="E68" s="33">
        <f t="shared" si="12"/>
        <v>10827</v>
      </c>
      <c r="F68" s="33">
        <f t="shared" si="12"/>
        <v>3108</v>
      </c>
      <c r="G68" s="33">
        <f t="shared" si="12"/>
        <v>2665</v>
      </c>
      <c r="H68" s="33">
        <f t="shared" si="12"/>
        <v>3532</v>
      </c>
      <c r="I68" s="33">
        <f t="shared" si="12"/>
        <v>4384</v>
      </c>
      <c r="J68" s="33">
        <f t="shared" si="12"/>
        <v>4572</v>
      </c>
      <c r="K68" s="33">
        <f t="shared" si="12"/>
        <v>4450</v>
      </c>
      <c r="L68" s="33">
        <f t="shared" si="12"/>
        <v>3409</v>
      </c>
      <c r="M68" s="33">
        <f t="shared" si="12"/>
        <v>1966</v>
      </c>
      <c r="N68" s="33">
        <f t="shared" si="12"/>
        <v>1161</v>
      </c>
      <c r="O68" s="33">
        <f t="shared" si="12"/>
        <v>1035</v>
      </c>
      <c r="P68" s="33">
        <f t="shared" si="12"/>
        <v>850</v>
      </c>
      <c r="Q68" s="33">
        <f t="shared" si="12"/>
        <v>483</v>
      </c>
      <c r="R68" s="33">
        <f t="shared" si="12"/>
        <v>451</v>
      </c>
      <c r="S68" s="33">
        <f t="shared" si="12"/>
        <v>1</v>
      </c>
      <c r="T68" s="33">
        <f t="shared" si="12"/>
        <v>95550</v>
      </c>
      <c r="U68" s="33"/>
      <c r="V68" s="17">
        <f>SUM(V59:V66)</f>
        <v>0</v>
      </c>
      <c r="W68" s="17">
        <f>SUM(W59:W66)</f>
        <v>-95550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11.25">
      <c r="A69" s="4"/>
      <c r="B69" s="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33"/>
      <c r="T69" s="62"/>
      <c r="U69" s="62"/>
      <c r="V69" s="17"/>
      <c r="W69" s="17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12" thickBot="1">
      <c r="A70" s="19"/>
      <c r="B70" s="19" t="s">
        <v>59</v>
      </c>
      <c r="C70" s="33">
        <f aca="true" t="shared" si="13" ref="C70:T70">C57+C68</f>
        <v>2530</v>
      </c>
      <c r="D70" s="33">
        <f t="shared" si="13"/>
        <v>949270</v>
      </c>
      <c r="E70" s="33">
        <f t="shared" si="13"/>
        <v>148194</v>
      </c>
      <c r="F70" s="33">
        <f t="shared" si="13"/>
        <v>70340</v>
      </c>
      <c r="G70" s="33">
        <f t="shared" si="13"/>
        <v>54517</v>
      </c>
      <c r="H70" s="33">
        <f t="shared" si="13"/>
        <v>57646</v>
      </c>
      <c r="I70" s="33">
        <f t="shared" si="13"/>
        <v>57744</v>
      </c>
      <c r="J70" s="33">
        <f t="shared" si="13"/>
        <v>47717</v>
      </c>
      <c r="K70" s="33">
        <f t="shared" si="13"/>
        <v>36469</v>
      </c>
      <c r="L70" s="33">
        <f t="shared" si="13"/>
        <v>28390</v>
      </c>
      <c r="M70" s="33">
        <f t="shared" si="13"/>
        <v>17420</v>
      </c>
      <c r="N70" s="33">
        <f t="shared" si="13"/>
        <v>9663</v>
      </c>
      <c r="O70" s="33">
        <f t="shared" si="13"/>
        <v>6701</v>
      </c>
      <c r="P70" s="33">
        <f t="shared" si="13"/>
        <v>4279</v>
      </c>
      <c r="Q70" s="33">
        <f t="shared" si="13"/>
        <v>2280</v>
      </c>
      <c r="R70" s="33">
        <f t="shared" si="13"/>
        <v>1976</v>
      </c>
      <c r="S70" s="33">
        <f t="shared" si="13"/>
        <v>322</v>
      </c>
      <c r="T70" s="33">
        <f t="shared" si="13"/>
        <v>1495458</v>
      </c>
      <c r="U70" s="33"/>
      <c r="V70" s="23">
        <f>V57+V68</f>
        <v>0</v>
      </c>
      <c r="W70" s="23">
        <f>W57+W68</f>
        <v>-1495458</v>
      </c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11.25">
      <c r="A71" s="4"/>
      <c r="B71" s="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12" thickBot="1">
      <c r="A72" s="34"/>
      <c r="B72" s="34" t="s">
        <v>60</v>
      </c>
      <c r="C72" s="64">
        <f aca="true" t="shared" si="14" ref="C72:S72">(C70/$T70)</f>
        <v>0.0016917894049849611</v>
      </c>
      <c r="D72" s="64">
        <f t="shared" si="14"/>
        <v>0.6347687464308593</v>
      </c>
      <c r="E72" s="64">
        <f t="shared" si="14"/>
        <v>0.09909606287839579</v>
      </c>
      <c r="F72" s="64">
        <f t="shared" si="14"/>
        <v>0.047035757607368445</v>
      </c>
      <c r="G72" s="64">
        <f t="shared" si="14"/>
        <v>0.03645505256583602</v>
      </c>
      <c r="H72" s="64">
        <f t="shared" si="14"/>
        <v>0.03854738815800912</v>
      </c>
      <c r="I72" s="64">
        <f t="shared" si="14"/>
        <v>0.03861291992152237</v>
      </c>
      <c r="J72" s="64">
        <f t="shared" si="14"/>
        <v>0.03190795060777367</v>
      </c>
      <c r="K72" s="64">
        <f t="shared" si="14"/>
        <v>0.024386509015967013</v>
      </c>
      <c r="L72" s="64">
        <f t="shared" si="14"/>
        <v>0.018984150674910296</v>
      </c>
      <c r="M72" s="64">
        <f t="shared" si="14"/>
        <v>0.011648605310212657</v>
      </c>
      <c r="N72" s="64">
        <f t="shared" si="14"/>
        <v>0.006461565620699478</v>
      </c>
      <c r="O72" s="64">
        <f t="shared" si="14"/>
        <v>0.0044809015030846736</v>
      </c>
      <c r="P72" s="64">
        <f t="shared" si="14"/>
        <v>0.0028613307762571736</v>
      </c>
      <c r="Q72" s="64">
        <f t="shared" si="14"/>
        <v>0.0015246165388797279</v>
      </c>
      <c r="R72" s="64">
        <f t="shared" si="14"/>
        <v>0.0013213343336957641</v>
      </c>
      <c r="S72" s="64">
        <f t="shared" si="14"/>
        <v>0.00021531865154354052</v>
      </c>
      <c r="T72" s="64">
        <f>SUM(C72:S72)</f>
        <v>0.9999999999999999</v>
      </c>
      <c r="U72" s="65"/>
      <c r="V72" s="25">
        <v>100</v>
      </c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2:255" ht="11.25">
      <c r="B73" s="4"/>
      <c r="C73" s="4"/>
      <c r="D73" s="17"/>
      <c r="E73" s="17"/>
      <c r="F73" s="17"/>
      <c r="G73" s="17"/>
      <c r="H73" s="17"/>
      <c r="I73" s="17"/>
      <c r="J73" s="17"/>
      <c r="K73" s="17"/>
      <c r="L73" s="66" t="s">
        <v>1</v>
      </c>
      <c r="M73" s="66" t="s">
        <v>1</v>
      </c>
      <c r="N73" s="66" t="s">
        <v>1</v>
      </c>
      <c r="O73" s="66" t="s">
        <v>1</v>
      </c>
      <c r="P73" s="17"/>
      <c r="Q73" s="17"/>
      <c r="R73" s="66" t="s">
        <v>1</v>
      </c>
      <c r="S73" s="66" t="s">
        <v>1</v>
      </c>
      <c r="T73" s="66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2:255" ht="11.25">
      <c r="B74" s="15" t="str">
        <f>+'Cartera masculina por edad'!B34</f>
        <v>Fuente: Superintendencia de Isapres, Archivo Maestro de Beneficiarios.</v>
      </c>
      <c r="C74" s="15"/>
      <c r="D74" s="17"/>
      <c r="E74" s="17"/>
      <c r="F74" s="17"/>
      <c r="G74" s="17"/>
      <c r="H74" s="17"/>
      <c r="I74" s="17"/>
      <c r="J74" s="17"/>
      <c r="K74" s="17"/>
      <c r="L74" s="66" t="s">
        <v>1</v>
      </c>
      <c r="M74" s="66" t="s">
        <v>1</v>
      </c>
      <c r="N74" s="66" t="s">
        <v>1</v>
      </c>
      <c r="O74" s="66" t="s">
        <v>1</v>
      </c>
      <c r="P74" s="17"/>
      <c r="Q74" s="17"/>
      <c r="R74" s="66" t="s">
        <v>1</v>
      </c>
      <c r="S74" s="66" t="s">
        <v>1</v>
      </c>
      <c r="T74" s="66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2:255" ht="11.25">
      <c r="B75" s="15" t="str">
        <f>+'Cartera masculina por edad'!B35</f>
        <v>(*) Son aquellos datos que no presentan información en el campo edad.</v>
      </c>
      <c r="C75" s="15"/>
      <c r="D75" s="17"/>
      <c r="E75" s="17"/>
      <c r="F75" s="17"/>
      <c r="G75" s="17"/>
      <c r="H75" s="17"/>
      <c r="I75" s="17"/>
      <c r="J75" s="17"/>
      <c r="K75" s="17"/>
      <c r="L75" s="66"/>
      <c r="M75" s="66"/>
      <c r="N75" s="66"/>
      <c r="O75" s="66"/>
      <c r="P75" s="17"/>
      <c r="Q75" s="17"/>
      <c r="R75" s="66"/>
      <c r="S75" s="66"/>
      <c r="T75" s="66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2:255" ht="11.25">
      <c r="B76" s="15" t="s">
        <v>240</v>
      </c>
      <c r="C76" s="15"/>
      <c r="D76" s="17"/>
      <c r="E76" s="17"/>
      <c r="F76" s="17"/>
      <c r="G76" s="17"/>
      <c r="H76" s="17"/>
      <c r="I76" s="17"/>
      <c r="J76" s="17"/>
      <c r="K76" s="17"/>
      <c r="L76" s="66"/>
      <c r="M76" s="66"/>
      <c r="N76" s="66"/>
      <c r="O76" s="66"/>
      <c r="P76" s="17"/>
      <c r="Q76" s="17"/>
      <c r="R76" s="66"/>
      <c r="S76" s="66"/>
      <c r="T76" s="66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2:255" ht="23.25" customHeight="1">
      <c r="B77" s="147">
        <f>+B36</f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2:255" ht="24" customHeight="1">
      <c r="B78" s="147">
        <f>+B37</f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23.25" customHeight="1">
      <c r="A79" s="138"/>
      <c r="B79" s="142">
        <f>+B38</f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66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12.75">
      <c r="A80" s="141" t="s">
        <v>248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2:255" ht="13.5">
      <c r="B81" s="143" t="s">
        <v>96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2:255" ht="13.5">
      <c r="B82" s="143" t="s">
        <v>278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12" thickBot="1">
      <c r="A83" s="25"/>
      <c r="B83" s="25"/>
      <c r="C83" s="2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11.25">
      <c r="A84" s="28" t="s">
        <v>1</v>
      </c>
      <c r="B84" s="28" t="s">
        <v>1</v>
      </c>
      <c r="C84" s="156" t="s">
        <v>62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54"/>
      <c r="T84" s="54"/>
      <c r="U84" s="25"/>
      <c r="V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11.25">
      <c r="A85" s="30" t="s">
        <v>40</v>
      </c>
      <c r="B85" s="30" t="s">
        <v>41</v>
      </c>
      <c r="C85" s="56" t="str">
        <f>+C46</f>
        <v>Sin Clasificar (**)</v>
      </c>
      <c r="D85" s="56" t="s">
        <v>63</v>
      </c>
      <c r="E85" s="56" t="s">
        <v>64</v>
      </c>
      <c r="F85" s="56" t="s">
        <v>65</v>
      </c>
      <c r="G85" s="56" t="s">
        <v>66</v>
      </c>
      <c r="H85" s="56" t="s">
        <v>67</v>
      </c>
      <c r="I85" s="56" t="s">
        <v>68</v>
      </c>
      <c r="J85" s="56" t="s">
        <v>69</v>
      </c>
      <c r="K85" s="56" t="s">
        <v>70</v>
      </c>
      <c r="L85" s="56" t="s">
        <v>71</v>
      </c>
      <c r="M85" s="56" t="s">
        <v>72</v>
      </c>
      <c r="N85" s="56" t="s">
        <v>73</v>
      </c>
      <c r="O85" s="56" t="s">
        <v>74</v>
      </c>
      <c r="P85" s="56" t="s">
        <v>75</v>
      </c>
      <c r="Q85" s="56" t="s">
        <v>76</v>
      </c>
      <c r="R85" s="57" t="s">
        <v>77</v>
      </c>
      <c r="S85" s="57" t="str">
        <f>+S46</f>
        <v>Sin Edad (*)</v>
      </c>
      <c r="T85" s="58" t="s">
        <v>4</v>
      </c>
      <c r="U85" s="25"/>
      <c r="V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</row>
    <row r="86" spans="1:255" ht="11.25">
      <c r="A86" s="4">
        <v>57</v>
      </c>
      <c r="B86" s="15" t="str">
        <f>+B47</f>
        <v>Promepart</v>
      </c>
      <c r="C86" s="33">
        <f>+C47</f>
        <v>49</v>
      </c>
      <c r="D86" s="33">
        <f>C7+D47</f>
        <v>26898</v>
      </c>
      <c r="E86" s="33">
        <f>D7+E47</f>
        <v>11211</v>
      </c>
      <c r="F86" s="33">
        <f>E7+F47</f>
        <v>10514</v>
      </c>
      <c r="G86" s="33">
        <f>F7+G47</f>
        <v>9744</v>
      </c>
      <c r="H86" s="33">
        <f>G7+H47</f>
        <v>8473</v>
      </c>
      <c r="I86" s="33">
        <f>H7+I47</f>
        <v>7640</v>
      </c>
      <c r="J86" s="33">
        <f>I7+J47</f>
        <v>6038</v>
      </c>
      <c r="K86" s="33">
        <f>J7+K47</f>
        <v>4914</v>
      </c>
      <c r="L86" s="33">
        <f>K7+L47</f>
        <v>4069</v>
      </c>
      <c r="M86" s="33">
        <f>L7+M47</f>
        <v>3005</v>
      </c>
      <c r="N86" s="33">
        <f>M7+N47</f>
        <v>2138</v>
      </c>
      <c r="O86" s="33">
        <f>N7+O47</f>
        <v>1793</v>
      </c>
      <c r="P86" s="33">
        <f>O7+P47</f>
        <v>1136</v>
      </c>
      <c r="Q86" s="33">
        <f>P7+Q47</f>
        <v>532</v>
      </c>
      <c r="R86" s="33">
        <f>Q7+R47</f>
        <v>366</v>
      </c>
      <c r="S86" s="33">
        <f>R7+S47</f>
        <v>4</v>
      </c>
      <c r="T86" s="33">
        <f aca="true" t="shared" si="15" ref="T86:T94">SUM(C86:S86)</f>
        <v>98524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</row>
    <row r="87" spans="1:255" ht="11.25">
      <c r="A87" s="4">
        <v>67</v>
      </c>
      <c r="B87" s="15" t="str">
        <f aca="true" t="shared" si="16" ref="B87:B94">+B48</f>
        <v>Colmena Golden Cross</v>
      </c>
      <c r="C87" s="33">
        <f aca="true" t="shared" si="17" ref="C87:C94">+C48</f>
        <v>393</v>
      </c>
      <c r="D87" s="33">
        <f>C8+D48</f>
        <v>119039</v>
      </c>
      <c r="E87" s="33">
        <f>D8+E48</f>
        <v>25575</v>
      </c>
      <c r="F87" s="33">
        <f>E8+F48</f>
        <v>31805</v>
      </c>
      <c r="G87" s="33">
        <f>F8+G48</f>
        <v>35706</v>
      </c>
      <c r="H87" s="33">
        <f>G8+H48</f>
        <v>28713</v>
      </c>
      <c r="I87" s="33">
        <f>H8+I48</f>
        <v>25884</v>
      </c>
      <c r="J87" s="33">
        <f>I8+J48</f>
        <v>23114</v>
      </c>
      <c r="K87" s="33">
        <f>J8+K48</f>
        <v>18695</v>
      </c>
      <c r="L87" s="33">
        <f>K8+L48</f>
        <v>15314</v>
      </c>
      <c r="M87" s="33">
        <f>L8+M48</f>
        <v>10482</v>
      </c>
      <c r="N87" s="33">
        <f>M8+N48</f>
        <v>5443</v>
      </c>
      <c r="O87" s="33">
        <f>N8+O48</f>
        <v>3191</v>
      </c>
      <c r="P87" s="33">
        <f>O8+P48</f>
        <v>1975</v>
      </c>
      <c r="Q87" s="33">
        <f>P8+Q48</f>
        <v>713</v>
      </c>
      <c r="R87" s="33">
        <f>Q8+R48</f>
        <v>484</v>
      </c>
      <c r="S87" s="33">
        <f>R8+S48</f>
        <v>299</v>
      </c>
      <c r="T87" s="33">
        <f t="shared" si="15"/>
        <v>346825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</row>
    <row r="88" spans="1:255" ht="11.25">
      <c r="A88" s="4">
        <v>70</v>
      </c>
      <c r="B88" s="15" t="str">
        <f t="shared" si="16"/>
        <v>Normédica</v>
      </c>
      <c r="C88" s="33">
        <f t="shared" si="17"/>
        <v>210</v>
      </c>
      <c r="D88" s="33">
        <f>C9+D49</f>
        <v>20900</v>
      </c>
      <c r="E88" s="33">
        <f>D9+E49</f>
        <v>3598</v>
      </c>
      <c r="F88" s="33">
        <f>E9+F49</f>
        <v>4773</v>
      </c>
      <c r="G88" s="33">
        <f>F9+G49</f>
        <v>5462</v>
      </c>
      <c r="H88" s="33">
        <f>G9+H49</f>
        <v>4823</v>
      </c>
      <c r="I88" s="33">
        <f>H9+I49</f>
        <v>4332</v>
      </c>
      <c r="J88" s="33">
        <f>I9+J49</f>
        <v>3442</v>
      </c>
      <c r="K88" s="33">
        <f>J9+K49</f>
        <v>2461</v>
      </c>
      <c r="L88" s="33">
        <f>K9+L49</f>
        <v>1531</v>
      </c>
      <c r="M88" s="33">
        <f>L9+M49</f>
        <v>708</v>
      </c>
      <c r="N88" s="33">
        <f>M9+N49</f>
        <v>280</v>
      </c>
      <c r="O88" s="33">
        <f>N9+O49</f>
        <v>137</v>
      </c>
      <c r="P88" s="33">
        <f>O9+P49</f>
        <v>63</v>
      </c>
      <c r="Q88" s="33">
        <f>P9+Q49</f>
        <v>29</v>
      </c>
      <c r="R88" s="33">
        <f>Q9+R49</f>
        <v>23</v>
      </c>
      <c r="S88" s="33">
        <f>R9+S49</f>
        <v>11</v>
      </c>
      <c r="T88" s="33">
        <f t="shared" si="15"/>
        <v>52783</v>
      </c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</row>
    <row r="89" spans="1:255" ht="11.25">
      <c r="A89" s="4">
        <v>78</v>
      </c>
      <c r="B89" s="15" t="str">
        <f t="shared" si="16"/>
        <v>ING Salud S.A.</v>
      </c>
      <c r="C89" s="33">
        <f t="shared" si="17"/>
        <v>1048</v>
      </c>
      <c r="D89" s="33">
        <f>C10+D50</f>
        <v>205299</v>
      </c>
      <c r="E89" s="33">
        <f>D10+E50</f>
        <v>47970</v>
      </c>
      <c r="F89" s="33">
        <f>E10+F50</f>
        <v>56425</v>
      </c>
      <c r="G89" s="33">
        <f>F10+G50</f>
        <v>61918</v>
      </c>
      <c r="H89" s="33">
        <f>G10+H50</f>
        <v>56289</v>
      </c>
      <c r="I89" s="33">
        <f>H10+I50</f>
        <v>49119</v>
      </c>
      <c r="J89" s="33">
        <f>I10+J50</f>
        <v>40678</v>
      </c>
      <c r="K89" s="33">
        <f>J10+K50</f>
        <v>29968</v>
      </c>
      <c r="L89" s="33">
        <f>K10+L50</f>
        <v>21837</v>
      </c>
      <c r="M89" s="33">
        <f>L10+M50</f>
        <v>12138</v>
      </c>
      <c r="N89" s="33">
        <f>M10+N50</f>
        <v>5834</v>
      </c>
      <c r="O89" s="33">
        <f>N10+O50</f>
        <v>3436</v>
      </c>
      <c r="P89" s="33">
        <f>O10+P50</f>
        <v>1691</v>
      </c>
      <c r="Q89" s="33">
        <f>P10+Q50</f>
        <v>816</v>
      </c>
      <c r="R89" s="33">
        <f>Q10+R50</f>
        <v>351</v>
      </c>
      <c r="S89" s="33">
        <f>R10+S50</f>
        <v>5</v>
      </c>
      <c r="T89" s="33">
        <f t="shared" si="15"/>
        <v>594822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</row>
    <row r="90" spans="1:255" ht="11.25">
      <c r="A90" s="4">
        <v>80</v>
      </c>
      <c r="B90" s="15" t="str">
        <f t="shared" si="16"/>
        <v>Vida Tres</v>
      </c>
      <c r="C90" s="33">
        <f t="shared" si="17"/>
        <v>57</v>
      </c>
      <c r="D90" s="33">
        <f>C11+D51</f>
        <v>45270</v>
      </c>
      <c r="E90" s="33">
        <f>D11+E51</f>
        <v>8985</v>
      </c>
      <c r="F90" s="33">
        <f>E11+F51</f>
        <v>12460</v>
      </c>
      <c r="G90" s="33">
        <f>F11+G51</f>
        <v>15407</v>
      </c>
      <c r="H90" s="33">
        <f>G11+H51</f>
        <v>13517</v>
      </c>
      <c r="I90" s="33">
        <f>H11+I51</f>
        <v>11516</v>
      </c>
      <c r="J90" s="33">
        <f>I11+J51</f>
        <v>9212</v>
      </c>
      <c r="K90" s="33">
        <f>J11+K51</f>
        <v>6732</v>
      </c>
      <c r="L90" s="33">
        <f>K11+L51</f>
        <v>5659</v>
      </c>
      <c r="M90" s="33">
        <f>L11+M51</f>
        <v>3675</v>
      </c>
      <c r="N90" s="33">
        <f>M11+N51</f>
        <v>2471</v>
      </c>
      <c r="O90" s="33">
        <f>N11+O51</f>
        <v>1783</v>
      </c>
      <c r="P90" s="33">
        <f>O11+P51</f>
        <v>820</v>
      </c>
      <c r="Q90" s="33">
        <f>P11+Q51</f>
        <v>335</v>
      </c>
      <c r="R90" s="33">
        <f>Q11+R51</f>
        <v>212</v>
      </c>
      <c r="S90" s="33">
        <f>R11+S51</f>
        <v>0</v>
      </c>
      <c r="T90" s="33">
        <f t="shared" si="15"/>
        <v>138111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</row>
    <row r="91" spans="1:255" ht="11.25">
      <c r="A91" s="4">
        <v>88</v>
      </c>
      <c r="B91" s="15" t="str">
        <f t="shared" si="16"/>
        <v>Mas Vida</v>
      </c>
      <c r="C91" s="33">
        <f t="shared" si="17"/>
        <v>450</v>
      </c>
      <c r="D91" s="33">
        <f>C12+D52</f>
        <v>73198</v>
      </c>
      <c r="E91" s="33">
        <f>D12+E52</f>
        <v>12004</v>
      </c>
      <c r="F91" s="33">
        <f>E12+F52</f>
        <v>17466</v>
      </c>
      <c r="G91" s="33">
        <f>F12+G52</f>
        <v>22834</v>
      </c>
      <c r="H91" s="33">
        <f>G12+H52</f>
        <v>20755</v>
      </c>
      <c r="I91" s="33">
        <f>H12+I52</f>
        <v>17308</v>
      </c>
      <c r="J91" s="33">
        <f>I12+J52</f>
        <v>12887</v>
      </c>
      <c r="K91" s="33">
        <f>J12+K52</f>
        <v>9128</v>
      </c>
      <c r="L91" s="33">
        <f>K12+L52</f>
        <v>4887</v>
      </c>
      <c r="M91" s="33">
        <f>L12+M52</f>
        <v>2613</v>
      </c>
      <c r="N91" s="33">
        <f>M12+N52</f>
        <v>1159</v>
      </c>
      <c r="O91" s="33">
        <f>N12+O52</f>
        <v>763</v>
      </c>
      <c r="P91" s="33">
        <f>O12+P52</f>
        <v>438</v>
      </c>
      <c r="Q91" s="33">
        <f>P12+Q52</f>
        <v>212</v>
      </c>
      <c r="R91" s="33">
        <f>Q12+R52</f>
        <v>147</v>
      </c>
      <c r="S91" s="33">
        <f>R12+S52</f>
        <v>0</v>
      </c>
      <c r="T91" s="33">
        <f t="shared" si="15"/>
        <v>196249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</row>
    <row r="92" spans="1:255" ht="11.25">
      <c r="A92" s="4">
        <v>99</v>
      </c>
      <c r="B92" s="15" t="str">
        <f t="shared" si="16"/>
        <v>Isapre Banmédica</v>
      </c>
      <c r="C92" s="33">
        <f t="shared" si="17"/>
        <v>221</v>
      </c>
      <c r="D92" s="33">
        <f>C13+D53</f>
        <v>175124</v>
      </c>
      <c r="E92" s="33">
        <f>D13+E53</f>
        <v>36900</v>
      </c>
      <c r="F92" s="33">
        <f>E13+F53</f>
        <v>41486</v>
      </c>
      <c r="G92" s="33">
        <f>F13+G53</f>
        <v>46273</v>
      </c>
      <c r="H92" s="33">
        <f>G13+H53</f>
        <v>46087</v>
      </c>
      <c r="I92" s="33">
        <f>H13+I53</f>
        <v>41971</v>
      </c>
      <c r="J92" s="33">
        <f>I13+J53</f>
        <v>31556</v>
      </c>
      <c r="K92" s="33">
        <f>J13+K53</f>
        <v>24280</v>
      </c>
      <c r="L92" s="33">
        <f>K13+L53</f>
        <v>19051</v>
      </c>
      <c r="M92" s="33">
        <f>L13+M53</f>
        <v>12399</v>
      </c>
      <c r="N92" s="33">
        <f>M13+N53</f>
        <v>6483</v>
      </c>
      <c r="O92" s="33">
        <f>N13+O53</f>
        <v>3930</v>
      </c>
      <c r="P92" s="33">
        <f>O13+P53</f>
        <v>2294</v>
      </c>
      <c r="Q92" s="33">
        <f>P13+Q53</f>
        <v>1065</v>
      </c>
      <c r="R92" s="33">
        <f>Q13+R53</f>
        <v>814</v>
      </c>
      <c r="S92" s="33">
        <f>R13+S53</f>
        <v>2</v>
      </c>
      <c r="T92" s="33">
        <f t="shared" si="15"/>
        <v>489936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</row>
    <row r="93" spans="1:255" ht="11.25">
      <c r="A93" s="4">
        <v>104</v>
      </c>
      <c r="B93" s="15" t="str">
        <f t="shared" si="16"/>
        <v>Sfera</v>
      </c>
      <c r="C93" s="33">
        <f t="shared" si="17"/>
        <v>8</v>
      </c>
      <c r="D93" s="33">
        <f>C14+D54</f>
        <v>11731</v>
      </c>
      <c r="E93" s="33">
        <f>D14+E54</f>
        <v>4012</v>
      </c>
      <c r="F93" s="33">
        <f>E14+F54</f>
        <v>5114</v>
      </c>
      <c r="G93" s="33">
        <f>F14+G54</f>
        <v>4344</v>
      </c>
      <c r="H93" s="33">
        <f>G14+H54</f>
        <v>3725</v>
      </c>
      <c r="I93" s="33">
        <f>H14+I54</f>
        <v>3167</v>
      </c>
      <c r="J93" s="33">
        <f>I14+J54</f>
        <v>2291</v>
      </c>
      <c r="K93" s="33">
        <f>J14+K54</f>
        <v>1411</v>
      </c>
      <c r="L93" s="33">
        <f>K14+L54</f>
        <v>784</v>
      </c>
      <c r="M93" s="33">
        <f>L14+M54</f>
        <v>211</v>
      </c>
      <c r="N93" s="33">
        <f>M14+N54</f>
        <v>78</v>
      </c>
      <c r="O93" s="33">
        <f>N14+O54</f>
        <v>18</v>
      </c>
      <c r="P93" s="33">
        <f>O14+P54</f>
        <v>13</v>
      </c>
      <c r="Q93" s="33">
        <f>P14+Q54</f>
        <v>2</v>
      </c>
      <c r="R93" s="33">
        <f>Q14+R54</f>
        <v>3</v>
      </c>
      <c r="S93" s="33">
        <f>R14+S54</f>
        <v>0</v>
      </c>
      <c r="T93" s="33">
        <f t="shared" si="15"/>
        <v>36912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</row>
    <row r="94" spans="1:255" ht="11.25">
      <c r="A94" s="4">
        <v>107</v>
      </c>
      <c r="B94" s="15" t="str">
        <f t="shared" si="16"/>
        <v>Consalud S.A.</v>
      </c>
      <c r="C94" s="33">
        <f t="shared" si="17"/>
        <v>0</v>
      </c>
      <c r="D94" s="33">
        <f>C15+D55</f>
        <v>225084</v>
      </c>
      <c r="E94" s="33">
        <f>D15+E55</f>
        <v>49801</v>
      </c>
      <c r="F94" s="33">
        <f>E15+F55</f>
        <v>48037</v>
      </c>
      <c r="G94" s="33">
        <f>F15+G55</f>
        <v>52613</v>
      </c>
      <c r="H94" s="33">
        <f>G15+H55</f>
        <v>54127</v>
      </c>
      <c r="I94" s="33">
        <f>H15+I55</f>
        <v>53160</v>
      </c>
      <c r="J94" s="33">
        <f>I15+J55</f>
        <v>43953</v>
      </c>
      <c r="K94" s="33">
        <f>J15+K55</f>
        <v>33802</v>
      </c>
      <c r="L94" s="33">
        <f>K15+L55</f>
        <v>25192</v>
      </c>
      <c r="M94" s="33">
        <f>L15+M55</f>
        <v>15914</v>
      </c>
      <c r="N94" s="33">
        <f>M15+N55</f>
        <v>8658</v>
      </c>
      <c r="O94" s="33">
        <f>N15+O55</f>
        <v>5653</v>
      </c>
      <c r="P94" s="33">
        <f>O15+P55</f>
        <v>2708</v>
      </c>
      <c r="Q94" s="33">
        <f>P15+Q55</f>
        <v>1217</v>
      </c>
      <c r="R94" s="33">
        <f>Q15+R55</f>
        <v>844</v>
      </c>
      <c r="S94" s="33">
        <f>R15+S55</f>
        <v>0</v>
      </c>
      <c r="T94" s="33">
        <f t="shared" si="15"/>
        <v>620763</v>
      </c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</row>
    <row r="95" spans="1:255" ht="11.25">
      <c r="A95" s="4"/>
      <c r="B95" s="4"/>
      <c r="C95" s="4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2:255" ht="11.25">
      <c r="B96" s="15" t="s">
        <v>49</v>
      </c>
      <c r="C96" s="33">
        <f aca="true" t="shared" si="18" ref="C96:T96">SUM(C86:C95)</f>
        <v>2436</v>
      </c>
      <c r="D96" s="33">
        <f t="shared" si="18"/>
        <v>902543</v>
      </c>
      <c r="E96" s="33">
        <f t="shared" si="18"/>
        <v>200056</v>
      </c>
      <c r="F96" s="33">
        <f t="shared" si="18"/>
        <v>228080</v>
      </c>
      <c r="G96" s="33">
        <f t="shared" si="18"/>
        <v>254301</v>
      </c>
      <c r="H96" s="33">
        <f t="shared" si="18"/>
        <v>236509</v>
      </c>
      <c r="I96" s="33">
        <f t="shared" si="18"/>
        <v>214097</v>
      </c>
      <c r="J96" s="33">
        <f t="shared" si="18"/>
        <v>173171</v>
      </c>
      <c r="K96" s="33">
        <f t="shared" si="18"/>
        <v>131391</v>
      </c>
      <c r="L96" s="33">
        <f t="shared" si="18"/>
        <v>98324</v>
      </c>
      <c r="M96" s="33">
        <f t="shared" si="18"/>
        <v>61145</v>
      </c>
      <c r="N96" s="33">
        <f t="shared" si="18"/>
        <v>32544</v>
      </c>
      <c r="O96" s="33">
        <f t="shared" si="18"/>
        <v>20704</v>
      </c>
      <c r="P96" s="33">
        <f t="shared" si="18"/>
        <v>11138</v>
      </c>
      <c r="Q96" s="33">
        <f t="shared" si="18"/>
        <v>4921</v>
      </c>
      <c r="R96" s="33">
        <f t="shared" si="18"/>
        <v>3244</v>
      </c>
      <c r="S96" s="33">
        <f t="shared" si="18"/>
        <v>321</v>
      </c>
      <c r="T96" s="33">
        <f t="shared" si="18"/>
        <v>2574925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</row>
    <row r="97" spans="1:255" ht="11.25">
      <c r="A97" s="4"/>
      <c r="B97" s="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33"/>
      <c r="T97" s="62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</row>
    <row r="98" spans="1:255" ht="11.25">
      <c r="A98" s="4">
        <v>62</v>
      </c>
      <c r="B98" s="15" t="s">
        <v>50</v>
      </c>
      <c r="C98" s="33">
        <f aca="true" t="shared" si="19" ref="C98:C105">+C59</f>
        <v>0</v>
      </c>
      <c r="D98" s="33">
        <f>C19+D59</f>
        <v>2636</v>
      </c>
      <c r="E98" s="33">
        <f>D19+E59</f>
        <v>748</v>
      </c>
      <c r="F98" s="33">
        <f>E19+F59</f>
        <v>124</v>
      </c>
      <c r="G98" s="33">
        <f>F19+G59</f>
        <v>171</v>
      </c>
      <c r="H98" s="33">
        <f>G19+H59</f>
        <v>333</v>
      </c>
      <c r="I98" s="33">
        <f>H19+I59</f>
        <v>733</v>
      </c>
      <c r="J98" s="33">
        <f>I19+J59</f>
        <v>884</v>
      </c>
      <c r="K98" s="33">
        <f>J19+K59</f>
        <v>800</v>
      </c>
      <c r="L98" s="33">
        <f>K19+L59</f>
        <v>396</v>
      </c>
      <c r="M98" s="33">
        <f>L19+M59</f>
        <v>154</v>
      </c>
      <c r="N98" s="33">
        <f>M19+N59</f>
        <v>52</v>
      </c>
      <c r="O98" s="33">
        <f>N19+O59</f>
        <v>39</v>
      </c>
      <c r="P98" s="33">
        <f>O19+P59</f>
        <v>41</v>
      </c>
      <c r="Q98" s="33">
        <f>P19+Q59</f>
        <v>23</v>
      </c>
      <c r="R98" s="33">
        <f>Q19+R59</f>
        <v>20</v>
      </c>
      <c r="S98" s="33">
        <f>R19+S59</f>
        <v>0</v>
      </c>
      <c r="T98" s="33">
        <f aca="true" t="shared" si="20" ref="T98:T105">SUM(C98:S98)</f>
        <v>7154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</row>
    <row r="99" spans="1:255" ht="11.25">
      <c r="A99" s="4">
        <v>63</v>
      </c>
      <c r="B99" s="15" t="s">
        <v>51</v>
      </c>
      <c r="C99" s="33">
        <f t="shared" si="19"/>
        <v>48</v>
      </c>
      <c r="D99" s="33">
        <f>C20+D60</f>
        <v>15433</v>
      </c>
      <c r="E99" s="33">
        <f>D20+E60</f>
        <v>4315</v>
      </c>
      <c r="F99" s="33">
        <f>E20+F60</f>
        <v>3096</v>
      </c>
      <c r="G99" s="33">
        <f>F20+G60</f>
        <v>2718</v>
      </c>
      <c r="H99" s="33">
        <f>G20+H60</f>
        <v>2903</v>
      </c>
      <c r="I99" s="33">
        <f>H20+I60</f>
        <v>3012</v>
      </c>
      <c r="J99" s="33">
        <f>I20+J60</f>
        <v>3424</v>
      </c>
      <c r="K99" s="33">
        <f>J20+K60</f>
        <v>4056</v>
      </c>
      <c r="L99" s="33">
        <f>K20+L60</f>
        <v>3402</v>
      </c>
      <c r="M99" s="33">
        <f>L20+M60</f>
        <v>2005</v>
      </c>
      <c r="N99" s="33">
        <f>M20+N60</f>
        <v>933</v>
      </c>
      <c r="O99" s="33">
        <f>N20+O60</f>
        <v>526</v>
      </c>
      <c r="P99" s="33">
        <f>O20+P60</f>
        <v>266</v>
      </c>
      <c r="Q99" s="33">
        <f>P20+Q60</f>
        <v>165</v>
      </c>
      <c r="R99" s="33">
        <f>Q20+R60</f>
        <v>155</v>
      </c>
      <c r="S99" s="33">
        <f>R20+S60</f>
        <v>0</v>
      </c>
      <c r="T99" s="33">
        <f t="shared" si="20"/>
        <v>46457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</row>
    <row r="100" spans="1:255" ht="11.25">
      <c r="A100" s="4">
        <v>65</v>
      </c>
      <c r="B100" s="15" t="s">
        <v>52</v>
      </c>
      <c r="C100" s="33">
        <f t="shared" si="19"/>
        <v>0</v>
      </c>
      <c r="D100" s="33">
        <f>C21+D61</f>
        <v>14083</v>
      </c>
      <c r="E100" s="33">
        <f>D21+E61</f>
        <v>2690</v>
      </c>
      <c r="F100" s="33">
        <f>E21+F61</f>
        <v>870</v>
      </c>
      <c r="G100" s="33">
        <f>F21+G61</f>
        <v>1300</v>
      </c>
      <c r="H100" s="33">
        <f>G21+H61</f>
        <v>2479</v>
      </c>
      <c r="I100" s="33">
        <f>H21+I61</f>
        <v>3291</v>
      </c>
      <c r="J100" s="33">
        <f>I21+J61</f>
        <v>3130</v>
      </c>
      <c r="K100" s="33">
        <f>J21+K61</f>
        <v>2776</v>
      </c>
      <c r="L100" s="33">
        <f>K21+L61</f>
        <v>1805</v>
      </c>
      <c r="M100" s="33">
        <f>L21+M61</f>
        <v>788</v>
      </c>
      <c r="N100" s="33">
        <f>M21+N61</f>
        <v>288</v>
      </c>
      <c r="O100" s="33">
        <f>N21+O61</f>
        <v>254</v>
      </c>
      <c r="P100" s="33">
        <f>O21+P61</f>
        <v>182</v>
      </c>
      <c r="Q100" s="33">
        <f>P21+Q61</f>
        <v>99</v>
      </c>
      <c r="R100" s="33">
        <f>Q21+R61</f>
        <v>91</v>
      </c>
      <c r="S100" s="33">
        <f>R21+S61</f>
        <v>0</v>
      </c>
      <c r="T100" s="33">
        <f t="shared" si="20"/>
        <v>34126</v>
      </c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</row>
    <row r="101" spans="1:255" ht="11.25">
      <c r="A101" s="4">
        <v>68</v>
      </c>
      <c r="B101" s="15" t="s">
        <v>53</v>
      </c>
      <c r="C101" s="33">
        <f t="shared" si="19"/>
        <v>0</v>
      </c>
      <c r="D101" s="33">
        <f>C22+D62</f>
        <v>1866</v>
      </c>
      <c r="E101" s="33">
        <f>D22+E62</f>
        <v>461</v>
      </c>
      <c r="F101" s="33">
        <f>E22+F62</f>
        <v>190</v>
      </c>
      <c r="G101" s="33">
        <f>F22+G62</f>
        <v>268</v>
      </c>
      <c r="H101" s="33">
        <f>G22+H62</f>
        <v>333</v>
      </c>
      <c r="I101" s="33">
        <f>H22+I62</f>
        <v>351</v>
      </c>
      <c r="J101" s="33">
        <f>I22+J62</f>
        <v>420</v>
      </c>
      <c r="K101" s="33">
        <f>J22+K62</f>
        <v>522</v>
      </c>
      <c r="L101" s="33">
        <f>K22+L62</f>
        <v>433</v>
      </c>
      <c r="M101" s="33">
        <f>L22+M62</f>
        <v>201</v>
      </c>
      <c r="N101" s="33">
        <f>M22+N62</f>
        <v>63</v>
      </c>
      <c r="O101" s="33">
        <f>N22+O62</f>
        <v>46</v>
      </c>
      <c r="P101" s="33">
        <f>O22+P62</f>
        <v>25</v>
      </c>
      <c r="Q101" s="33">
        <f>P22+Q62</f>
        <v>20</v>
      </c>
      <c r="R101" s="33">
        <f>Q22+R62</f>
        <v>25</v>
      </c>
      <c r="S101" s="33">
        <f>R22+S62</f>
        <v>0</v>
      </c>
      <c r="T101" s="33">
        <f t="shared" si="20"/>
        <v>5224</v>
      </c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</row>
    <row r="102" spans="1:255" ht="11.25">
      <c r="A102" s="4">
        <v>76</v>
      </c>
      <c r="B102" s="15" t="s">
        <v>54</v>
      </c>
      <c r="C102" s="33">
        <f t="shared" si="19"/>
        <v>16</v>
      </c>
      <c r="D102" s="33">
        <f>C23+D63</f>
        <v>7274</v>
      </c>
      <c r="E102" s="33">
        <f>D23+E63</f>
        <v>1841</v>
      </c>
      <c r="F102" s="33">
        <f>E23+F63</f>
        <v>921</v>
      </c>
      <c r="G102" s="33">
        <f>F23+G63</f>
        <v>1296</v>
      </c>
      <c r="H102" s="33">
        <f>G23+H63</f>
        <v>1321</v>
      </c>
      <c r="I102" s="33">
        <f>H23+I63</f>
        <v>1290</v>
      </c>
      <c r="J102" s="33">
        <f>I23+J63</f>
        <v>1361</v>
      </c>
      <c r="K102" s="33">
        <f>J23+K63</f>
        <v>1945</v>
      </c>
      <c r="L102" s="33">
        <f>K23+L63</f>
        <v>2460</v>
      </c>
      <c r="M102" s="33">
        <f>L23+M63</f>
        <v>1744</v>
      </c>
      <c r="N102" s="33">
        <f>M23+N63</f>
        <v>1195</v>
      </c>
      <c r="O102" s="33">
        <f>N23+O63</f>
        <v>1311</v>
      </c>
      <c r="P102" s="33">
        <f>O23+P63</f>
        <v>1384</v>
      </c>
      <c r="Q102" s="33">
        <f>P23+Q63</f>
        <v>919</v>
      </c>
      <c r="R102" s="33">
        <f>Q23+R63</f>
        <v>812</v>
      </c>
      <c r="S102" s="33">
        <f>R23+S63</f>
        <v>0</v>
      </c>
      <c r="T102" s="33">
        <f t="shared" si="20"/>
        <v>27090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</row>
    <row r="103" spans="1:255" ht="11.25">
      <c r="A103" s="4">
        <v>81</v>
      </c>
      <c r="B103" s="15" t="s">
        <v>55</v>
      </c>
      <c r="C103" s="33">
        <f t="shared" si="19"/>
        <v>25</v>
      </c>
      <c r="D103" s="33">
        <f>C24+D64</f>
        <v>4662</v>
      </c>
      <c r="E103" s="33">
        <f>D24+E64</f>
        <v>841</v>
      </c>
      <c r="F103" s="33">
        <f>E24+F64</f>
        <v>705</v>
      </c>
      <c r="G103" s="33">
        <f>F24+G64</f>
        <v>929</v>
      </c>
      <c r="H103" s="33">
        <f>G24+H64</f>
        <v>1092</v>
      </c>
      <c r="I103" s="33">
        <f>H24+I64</f>
        <v>1019</v>
      </c>
      <c r="J103" s="33">
        <f>I24+J64</f>
        <v>853</v>
      </c>
      <c r="K103" s="33">
        <f>J24+K64</f>
        <v>1224</v>
      </c>
      <c r="L103" s="33">
        <f>K24+L64</f>
        <v>1381</v>
      </c>
      <c r="M103" s="33">
        <f>L24+M64</f>
        <v>766</v>
      </c>
      <c r="N103" s="33">
        <f>M24+N64</f>
        <v>330</v>
      </c>
      <c r="O103" s="33">
        <f>N24+O64</f>
        <v>148</v>
      </c>
      <c r="P103" s="33">
        <f>O24+P64</f>
        <v>44</v>
      </c>
      <c r="Q103" s="33">
        <f>P24+Q64</f>
        <v>12</v>
      </c>
      <c r="R103" s="33">
        <f>Q24+R64</f>
        <v>4</v>
      </c>
      <c r="S103" s="33">
        <f>R24+S64</f>
        <v>3</v>
      </c>
      <c r="T103" s="33">
        <f t="shared" si="20"/>
        <v>14038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ht="11.25">
      <c r="A104" s="4">
        <v>85</v>
      </c>
      <c r="B104" s="15" t="s">
        <v>56</v>
      </c>
      <c r="C104" s="33">
        <f t="shared" si="19"/>
        <v>5</v>
      </c>
      <c r="D104" s="33">
        <f>C25+D65</f>
        <v>5735</v>
      </c>
      <c r="E104" s="33">
        <f>D25+E65</f>
        <v>962</v>
      </c>
      <c r="F104" s="33">
        <f>E25+F65</f>
        <v>610</v>
      </c>
      <c r="G104" s="33">
        <f>F25+G65</f>
        <v>923</v>
      </c>
      <c r="H104" s="33">
        <f>G25+H65</f>
        <v>1278</v>
      </c>
      <c r="I104" s="33">
        <f>H25+I65</f>
        <v>1254</v>
      </c>
      <c r="J104" s="33">
        <f>I25+J65</f>
        <v>1024</v>
      </c>
      <c r="K104" s="33">
        <f>J25+K65</f>
        <v>797</v>
      </c>
      <c r="L104" s="33">
        <f>K25+L65</f>
        <v>602</v>
      </c>
      <c r="M104" s="33">
        <f>L25+M65</f>
        <v>549</v>
      </c>
      <c r="N104" s="33">
        <f>M25+N65</f>
        <v>545</v>
      </c>
      <c r="O104" s="33">
        <f>N25+O65</f>
        <v>434</v>
      </c>
      <c r="P104" s="33">
        <f>O25+P65</f>
        <v>303</v>
      </c>
      <c r="Q104" s="33">
        <f>P25+Q65</f>
        <v>160</v>
      </c>
      <c r="R104" s="33">
        <f>Q25+R65</f>
        <v>140</v>
      </c>
      <c r="S104" s="33">
        <f>R25+S65</f>
        <v>0</v>
      </c>
      <c r="T104" s="33">
        <f t="shared" si="20"/>
        <v>15321</v>
      </c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</row>
    <row r="105" spans="1:255" ht="11.25">
      <c r="A105" s="4">
        <v>94</v>
      </c>
      <c r="B105" s="15" t="s">
        <v>57</v>
      </c>
      <c r="C105" s="33">
        <f t="shared" si="19"/>
        <v>0</v>
      </c>
      <c r="D105" s="33">
        <f>C26+D66</f>
        <v>2048</v>
      </c>
      <c r="E105" s="33">
        <f>D26+E66</f>
        <v>221</v>
      </c>
      <c r="F105" s="33">
        <f>E26+F66</f>
        <v>239</v>
      </c>
      <c r="G105" s="33">
        <f>F26+G66</f>
        <v>320</v>
      </c>
      <c r="H105" s="33">
        <f>G26+H66</f>
        <v>391</v>
      </c>
      <c r="I105" s="33">
        <f>H26+I66</f>
        <v>452</v>
      </c>
      <c r="J105" s="33">
        <f>I26+J66</f>
        <v>395</v>
      </c>
      <c r="K105" s="33">
        <f>J26+K66</f>
        <v>333</v>
      </c>
      <c r="L105" s="33">
        <f>K26+L66</f>
        <v>207</v>
      </c>
      <c r="M105" s="33">
        <f>L26+M66</f>
        <v>84</v>
      </c>
      <c r="N105" s="33">
        <f>M26+N66</f>
        <v>35</v>
      </c>
      <c r="O105" s="33">
        <f>N26+O66</f>
        <v>18</v>
      </c>
      <c r="P105" s="33">
        <f>O26+P66</f>
        <v>6</v>
      </c>
      <c r="Q105" s="33">
        <f>P26+Q66</f>
        <v>3</v>
      </c>
      <c r="R105" s="33">
        <f>Q26+R66</f>
        <v>1</v>
      </c>
      <c r="S105" s="33">
        <f>R26+S66</f>
        <v>0</v>
      </c>
      <c r="T105" s="33">
        <f t="shared" si="20"/>
        <v>4753</v>
      </c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</row>
    <row r="106" spans="1:255" ht="11.25">
      <c r="A106" s="4"/>
      <c r="B106" s="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</row>
    <row r="107" spans="1:255" ht="11.25">
      <c r="A107" s="15"/>
      <c r="B107" s="15" t="s">
        <v>58</v>
      </c>
      <c r="C107" s="33">
        <f aca="true" t="shared" si="21" ref="C107:T107">SUM(C98:C105)</f>
        <v>94</v>
      </c>
      <c r="D107" s="33">
        <f t="shared" si="21"/>
        <v>53737</v>
      </c>
      <c r="E107" s="33">
        <f t="shared" si="21"/>
        <v>12079</v>
      </c>
      <c r="F107" s="33">
        <f t="shared" si="21"/>
        <v>6755</v>
      </c>
      <c r="G107" s="33">
        <f t="shared" si="21"/>
        <v>7925</v>
      </c>
      <c r="H107" s="33">
        <f t="shared" si="21"/>
        <v>10130</v>
      </c>
      <c r="I107" s="33">
        <f t="shared" si="21"/>
        <v>11402</v>
      </c>
      <c r="J107" s="33">
        <f t="shared" si="21"/>
        <v>11491</v>
      </c>
      <c r="K107" s="33">
        <f t="shared" si="21"/>
        <v>12453</v>
      </c>
      <c r="L107" s="33">
        <f t="shared" si="21"/>
        <v>10686</v>
      </c>
      <c r="M107" s="33">
        <f t="shared" si="21"/>
        <v>6291</v>
      </c>
      <c r="N107" s="33">
        <f t="shared" si="21"/>
        <v>3441</v>
      </c>
      <c r="O107" s="33">
        <f t="shared" si="21"/>
        <v>2776</v>
      </c>
      <c r="P107" s="33">
        <f t="shared" si="21"/>
        <v>2251</v>
      </c>
      <c r="Q107" s="33">
        <f t="shared" si="21"/>
        <v>1401</v>
      </c>
      <c r="R107" s="33">
        <f t="shared" si="21"/>
        <v>1248</v>
      </c>
      <c r="S107" s="33">
        <f t="shared" si="21"/>
        <v>3</v>
      </c>
      <c r="T107" s="33">
        <f t="shared" si="21"/>
        <v>154163</v>
      </c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</row>
    <row r="108" spans="1:255" ht="11.25">
      <c r="A108" s="4"/>
      <c r="B108" s="4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33"/>
      <c r="T108" s="62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</row>
    <row r="109" spans="1:255" ht="11.25">
      <c r="A109" s="19"/>
      <c r="B109" s="19" t="s">
        <v>59</v>
      </c>
      <c r="C109" s="33">
        <f aca="true" t="shared" si="22" ref="C109:T109">C96+C107</f>
        <v>2530</v>
      </c>
      <c r="D109" s="33">
        <f t="shared" si="22"/>
        <v>956280</v>
      </c>
      <c r="E109" s="33">
        <f t="shared" si="22"/>
        <v>212135</v>
      </c>
      <c r="F109" s="33">
        <f t="shared" si="22"/>
        <v>234835</v>
      </c>
      <c r="G109" s="33">
        <f t="shared" si="22"/>
        <v>262226</v>
      </c>
      <c r="H109" s="33">
        <f t="shared" si="22"/>
        <v>246639</v>
      </c>
      <c r="I109" s="33">
        <f t="shared" si="22"/>
        <v>225499</v>
      </c>
      <c r="J109" s="33">
        <f t="shared" si="22"/>
        <v>184662</v>
      </c>
      <c r="K109" s="33">
        <f t="shared" si="22"/>
        <v>143844</v>
      </c>
      <c r="L109" s="33">
        <f t="shared" si="22"/>
        <v>109010</v>
      </c>
      <c r="M109" s="33">
        <f t="shared" si="22"/>
        <v>67436</v>
      </c>
      <c r="N109" s="33">
        <f t="shared" si="22"/>
        <v>35985</v>
      </c>
      <c r="O109" s="33">
        <f t="shared" si="22"/>
        <v>23480</v>
      </c>
      <c r="P109" s="33">
        <f t="shared" si="22"/>
        <v>13389</v>
      </c>
      <c r="Q109" s="33">
        <f t="shared" si="22"/>
        <v>6322</v>
      </c>
      <c r="R109" s="33">
        <f t="shared" si="22"/>
        <v>4492</v>
      </c>
      <c r="S109" s="33">
        <f t="shared" si="22"/>
        <v>324</v>
      </c>
      <c r="T109" s="33">
        <f t="shared" si="22"/>
        <v>2729088</v>
      </c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</row>
    <row r="110" spans="1:255" ht="11.25">
      <c r="A110" s="4"/>
      <c r="B110" s="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</row>
    <row r="111" spans="1:255" ht="12" thickBot="1">
      <c r="A111" s="34"/>
      <c r="B111" s="34" t="s">
        <v>60</v>
      </c>
      <c r="C111" s="64">
        <f aca="true" t="shared" si="23" ref="C111:S111">(C109/$T109)</f>
        <v>0.0009270496224379719</v>
      </c>
      <c r="D111" s="64">
        <f t="shared" si="23"/>
        <v>0.35040277191501334</v>
      </c>
      <c r="E111" s="64">
        <f t="shared" si="23"/>
        <v>0.07773109551615778</v>
      </c>
      <c r="F111" s="64">
        <f t="shared" si="23"/>
        <v>0.08604889252380282</v>
      </c>
      <c r="G111" s="64">
        <f t="shared" si="23"/>
        <v>0.09608557877210262</v>
      </c>
      <c r="H111" s="64">
        <f t="shared" si="23"/>
        <v>0.09037414696777825</v>
      </c>
      <c r="I111" s="64">
        <f t="shared" si="23"/>
        <v>0.08262796949017401</v>
      </c>
      <c r="J111" s="64">
        <f t="shared" si="23"/>
        <v>0.06766436260025327</v>
      </c>
      <c r="K111" s="64">
        <f t="shared" si="23"/>
        <v>0.05270771774307021</v>
      </c>
      <c r="L111" s="64">
        <f t="shared" si="23"/>
        <v>0.03994374677547957</v>
      </c>
      <c r="M111" s="64">
        <f t="shared" si="23"/>
        <v>0.024710086299892124</v>
      </c>
      <c r="N111" s="64">
        <f t="shared" si="23"/>
        <v>0.013185723582383565</v>
      </c>
      <c r="O111" s="64">
        <f t="shared" si="23"/>
        <v>0.008603606772665447</v>
      </c>
      <c r="P111" s="64">
        <f t="shared" si="23"/>
        <v>0.004906034543407907</v>
      </c>
      <c r="Q111" s="64">
        <f t="shared" si="23"/>
        <v>0.0023165247877679285</v>
      </c>
      <c r="R111" s="64">
        <f t="shared" si="23"/>
        <v>0.0016459711082969842</v>
      </c>
      <c r="S111" s="64">
        <f t="shared" si="23"/>
        <v>0.00011872097931616716</v>
      </c>
      <c r="T111" s="64">
        <f>SUM(C111:S111)</f>
        <v>1</v>
      </c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</row>
    <row r="112" spans="2:255" ht="11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5" t="s">
        <v>1</v>
      </c>
      <c r="M112" s="15" t="s">
        <v>1</v>
      </c>
      <c r="N112" s="15" t="s">
        <v>1</v>
      </c>
      <c r="O112" s="15" t="s">
        <v>1</v>
      </c>
      <c r="P112" s="4"/>
      <c r="Q112" s="4"/>
      <c r="R112" s="15" t="s">
        <v>1</v>
      </c>
      <c r="S112" s="15" t="s">
        <v>1</v>
      </c>
      <c r="T112" s="1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2:255" ht="11.25">
      <c r="B113" s="15" t="str">
        <f>+'Cartera masculina por edad'!B34</f>
        <v>Fuente: Superintendencia de Isapres, Archivo Maestro de Beneficiarios.</v>
      </c>
      <c r="C113" s="15"/>
      <c r="D113" s="4"/>
      <c r="E113" s="4"/>
      <c r="F113" s="4"/>
      <c r="G113" s="4"/>
      <c r="H113" s="4"/>
      <c r="I113" s="4"/>
      <c r="J113" s="4"/>
      <c r="K113" s="4"/>
      <c r="L113" s="15" t="s">
        <v>1</v>
      </c>
      <c r="M113" s="15" t="s">
        <v>1</v>
      </c>
      <c r="N113" s="15" t="s">
        <v>1</v>
      </c>
      <c r="O113" s="15" t="s">
        <v>1</v>
      </c>
      <c r="P113" s="4"/>
      <c r="Q113" s="4"/>
      <c r="R113" s="15" t="s">
        <v>1</v>
      </c>
      <c r="S113" s="15" t="s">
        <v>1</v>
      </c>
      <c r="T113" s="1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2:3" ht="11.25">
      <c r="B114" s="15" t="str">
        <f>+'Cartera masculina por edad'!B35</f>
        <v>(*) Son aquellos datos que no presentan información en el campo edad.</v>
      </c>
      <c r="C114" s="15"/>
    </row>
    <row r="115" spans="2:3" ht="11.25">
      <c r="B115" s="15" t="str">
        <f>+B76</f>
        <v>(**) Son aquellos datos que no presentan información en el campo sexo.</v>
      </c>
      <c r="C115" s="15"/>
    </row>
    <row r="116" spans="2:20" ht="21" customHeight="1">
      <c r="B116" s="147">
        <f>+B36</f>
      </c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</row>
    <row r="117" spans="2:20" ht="26.25" customHeight="1">
      <c r="B117" s="147">
        <f>+B37</f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</row>
    <row r="118" spans="2:19" ht="11.25">
      <c r="B118" s="142">
        <f>+B79</f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ht="12.75">
      <c r="A119" s="141" t="s">
        <v>248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</sheetData>
  <mergeCells count="22">
    <mergeCell ref="C45:R45"/>
    <mergeCell ref="C5:Q5"/>
    <mergeCell ref="B3:S3"/>
    <mergeCell ref="B82:T82"/>
    <mergeCell ref="B36:S36"/>
    <mergeCell ref="B37:S37"/>
    <mergeCell ref="A1:S1"/>
    <mergeCell ref="B77:T77"/>
    <mergeCell ref="A41:T41"/>
    <mergeCell ref="B118:S118"/>
    <mergeCell ref="B2:S2"/>
    <mergeCell ref="B42:T42"/>
    <mergeCell ref="B43:T43"/>
    <mergeCell ref="B81:T81"/>
    <mergeCell ref="B38:S38"/>
    <mergeCell ref="B79:S79"/>
    <mergeCell ref="A119:S119"/>
    <mergeCell ref="B117:T117"/>
    <mergeCell ref="B116:T116"/>
    <mergeCell ref="B78:T78"/>
    <mergeCell ref="A80:T80"/>
    <mergeCell ref="C84:R84"/>
  </mergeCells>
  <hyperlinks>
    <hyperlink ref="A1" location="Indice!A1" display="Volver"/>
    <hyperlink ref="A41" location="Indice!A1" display="Volver"/>
    <hyperlink ref="A80" location="Indice!A1" display="Volver"/>
    <hyperlink ref="A119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="75" zoomScaleNormal="75" workbookViewId="0" topLeftCell="A1">
      <selection activeCell="B3" sqref="B3:H3"/>
    </sheetView>
  </sheetViews>
  <sheetFormatPr defaultColWidth="7.59765625" defaultRowHeight="15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23" width="0" style="1" hidden="1" customWidth="1"/>
    <col min="24" max="16384" width="7.59765625" style="1" customWidth="1"/>
  </cols>
  <sheetData>
    <row r="1" spans="1:8" ht="12.75">
      <c r="A1" s="141" t="s">
        <v>248</v>
      </c>
      <c r="B1" s="141"/>
      <c r="C1" s="141"/>
      <c r="D1" s="141"/>
      <c r="E1" s="141"/>
      <c r="F1" s="141"/>
      <c r="G1" s="141"/>
      <c r="H1" s="141"/>
    </row>
    <row r="2" spans="2:9" ht="13.5" hidden="1">
      <c r="B2" s="143" t="s">
        <v>0</v>
      </c>
      <c r="C2" s="143"/>
      <c r="D2" s="143"/>
      <c r="E2" s="143"/>
      <c r="F2" s="143"/>
      <c r="G2" s="143"/>
      <c r="H2" s="143"/>
      <c r="I2" s="2"/>
    </row>
    <row r="3" spans="2:9" ht="13.5">
      <c r="B3" s="143" t="s">
        <v>257</v>
      </c>
      <c r="C3" s="143"/>
      <c r="D3" s="143"/>
      <c r="E3" s="143"/>
      <c r="F3" s="143"/>
      <c r="G3" s="143"/>
      <c r="H3" s="143"/>
      <c r="I3" s="2"/>
    </row>
    <row r="4" spans="1:7" ht="12" thickBot="1">
      <c r="A4" s="37"/>
      <c r="B4" s="25"/>
      <c r="C4" s="25"/>
      <c r="D4" s="25"/>
      <c r="E4" s="25"/>
      <c r="F4" s="25"/>
      <c r="G4" s="25"/>
    </row>
    <row r="5" spans="1:9" ht="11.25">
      <c r="A5" s="38"/>
      <c r="B5" s="28" t="s">
        <v>1</v>
      </c>
      <c r="C5" s="29" t="s">
        <v>2</v>
      </c>
      <c r="D5" s="39" t="s">
        <v>3</v>
      </c>
      <c r="E5" s="39"/>
      <c r="F5" s="39"/>
      <c r="G5" s="39"/>
      <c r="H5" s="40" t="s">
        <v>4</v>
      </c>
      <c r="I5" s="41"/>
    </row>
    <row r="6" spans="1:9" ht="11.25">
      <c r="A6" s="38"/>
      <c r="B6" s="30" t="s">
        <v>5</v>
      </c>
      <c r="C6" s="31" t="s">
        <v>6</v>
      </c>
      <c r="D6" s="31" t="s">
        <v>7</v>
      </c>
      <c r="E6" s="31" t="s">
        <v>8</v>
      </c>
      <c r="F6" s="31" t="s">
        <v>9</v>
      </c>
      <c r="G6" s="31" t="s">
        <v>10</v>
      </c>
      <c r="H6" s="32" t="s">
        <v>11</v>
      </c>
      <c r="I6" s="41"/>
    </row>
    <row r="7" spans="1:9" ht="11.25">
      <c r="A7" s="42"/>
      <c r="B7" s="43" t="s">
        <v>12</v>
      </c>
      <c r="C7" s="44">
        <v>250772</v>
      </c>
      <c r="D7" s="44">
        <f>SUM(D22:D24)</f>
        <v>54036</v>
      </c>
      <c r="E7" s="44">
        <f>SUM(D25:D27)</f>
        <v>64404</v>
      </c>
      <c r="F7" s="44">
        <f>SUM(D28:D30)</f>
        <v>63154</v>
      </c>
      <c r="G7" s="44">
        <f>SUM(D31:D33)</f>
        <v>55647</v>
      </c>
      <c r="H7" s="44">
        <f>SUM(D7:G7)</f>
        <v>237241</v>
      </c>
      <c r="I7" s="44"/>
    </row>
    <row r="8" spans="1:9" ht="11.25">
      <c r="A8" s="42"/>
      <c r="C8" s="44"/>
      <c r="D8" s="44"/>
      <c r="E8" s="44"/>
      <c r="F8" s="44"/>
      <c r="G8" s="44"/>
      <c r="H8" s="44"/>
      <c r="I8" s="44"/>
    </row>
    <row r="9" spans="1:9" ht="11.25">
      <c r="A9" s="42"/>
      <c r="B9" s="1" t="s">
        <v>13</v>
      </c>
      <c r="C9" s="44">
        <v>289577</v>
      </c>
      <c r="D9" s="44">
        <f>SUM(D10:D12)</f>
        <v>65576</v>
      </c>
      <c r="E9" s="44">
        <f>SUM(E10:E12)</f>
        <v>77921</v>
      </c>
      <c r="F9" s="44">
        <f>SUM(F10:F12)</f>
        <v>71079</v>
      </c>
      <c r="G9" s="44">
        <f>SUM(G10:G12)</f>
        <v>65522</v>
      </c>
      <c r="H9" s="44">
        <f>SUM(H10:H12)</f>
        <v>280098</v>
      </c>
      <c r="I9" s="44"/>
    </row>
    <row r="10" spans="1:9" ht="11.25">
      <c r="A10" s="42"/>
      <c r="B10" s="45" t="s">
        <v>14</v>
      </c>
      <c r="C10" s="44">
        <v>204820</v>
      </c>
      <c r="D10" s="44">
        <f>SUM(E22:E24)</f>
        <v>45910</v>
      </c>
      <c r="E10" s="44">
        <f>SUM(E25:E27)</f>
        <v>57265</v>
      </c>
      <c r="F10" s="44">
        <f>SUM(E28:E30)</f>
        <v>49486</v>
      </c>
      <c r="G10" s="44">
        <f>SUM(E31:E33)</f>
        <v>38694</v>
      </c>
      <c r="H10" s="44">
        <f>SUM(D10:G10)</f>
        <v>191355</v>
      </c>
      <c r="I10" s="44"/>
    </row>
    <row r="11" spans="1:9" ht="11.25">
      <c r="A11" s="42"/>
      <c r="B11" s="45" t="s">
        <v>15</v>
      </c>
      <c r="C11" s="44">
        <v>66702</v>
      </c>
      <c r="D11" s="44">
        <f>SUM(F22:F24)</f>
        <v>15675</v>
      </c>
      <c r="E11" s="44">
        <f>SUM(F25:F27)</f>
        <v>15952</v>
      </c>
      <c r="F11" s="44">
        <f>SUM(F28:F30)</f>
        <v>17074</v>
      </c>
      <c r="G11" s="44">
        <f>SUM(F31:F33)</f>
        <v>22785</v>
      </c>
      <c r="H11" s="44">
        <f>SUM(D11:G11)</f>
        <v>71486</v>
      </c>
      <c r="I11" s="44"/>
    </row>
    <row r="12" spans="1:9" ht="12" thickBot="1">
      <c r="A12" s="42"/>
      <c r="B12" s="46" t="s">
        <v>16</v>
      </c>
      <c r="C12" s="47">
        <v>18055</v>
      </c>
      <c r="D12" s="47">
        <f>SUM(G22:G24)</f>
        <v>3991</v>
      </c>
      <c r="E12" s="47">
        <f>SUM(G25:G27)</f>
        <v>4704</v>
      </c>
      <c r="F12" s="47">
        <f>SUM(G28:G30)</f>
        <v>4519</v>
      </c>
      <c r="G12" s="47">
        <f>SUM(G31:G33)</f>
        <v>4043</v>
      </c>
      <c r="H12" s="47">
        <f>SUM(D12:G12)</f>
        <v>17257</v>
      </c>
      <c r="I12" s="48"/>
    </row>
    <row r="13" spans="1:2" ht="11.25">
      <c r="A13" s="42"/>
      <c r="B13" s="43"/>
    </row>
    <row r="14" ht="11.25">
      <c r="B14" s="1" t="s">
        <v>17</v>
      </c>
    </row>
    <row r="16" spans="1:8" ht="12.75" hidden="1">
      <c r="A16" s="141" t="s">
        <v>248</v>
      </c>
      <c r="B16" s="141"/>
      <c r="C16" s="141"/>
      <c r="D16" s="141"/>
      <c r="E16" s="141"/>
      <c r="F16" s="141"/>
      <c r="G16" s="141"/>
      <c r="H16" s="141"/>
    </row>
    <row r="17" spans="2:9" ht="13.5" hidden="1">
      <c r="B17" s="143" t="s">
        <v>18</v>
      </c>
      <c r="C17" s="143"/>
      <c r="D17" s="143"/>
      <c r="E17" s="143"/>
      <c r="F17" s="143"/>
      <c r="G17" s="143"/>
      <c r="H17" s="143"/>
      <c r="I17" s="2"/>
    </row>
    <row r="18" spans="2:9" ht="13.5">
      <c r="B18" s="143" t="s">
        <v>258</v>
      </c>
      <c r="C18" s="143"/>
      <c r="D18" s="143"/>
      <c r="E18" s="143"/>
      <c r="F18" s="143"/>
      <c r="G18" s="143"/>
      <c r="H18" s="143"/>
      <c r="I18" s="2"/>
    </row>
    <row r="19" ht="12" thickBot="1"/>
    <row r="20" spans="2:9" ht="11.25">
      <c r="B20" s="28" t="s">
        <v>1</v>
      </c>
      <c r="C20" s="28"/>
      <c r="D20" s="29" t="s">
        <v>5</v>
      </c>
      <c r="E20" s="39" t="s">
        <v>19</v>
      </c>
      <c r="F20" s="39"/>
      <c r="G20" s="39"/>
      <c r="H20" s="39"/>
      <c r="I20" s="49"/>
    </row>
    <row r="21" spans="2:15" ht="11.25">
      <c r="B21" s="30" t="s">
        <v>20</v>
      </c>
      <c r="C21" s="30"/>
      <c r="D21" s="31" t="s">
        <v>21</v>
      </c>
      <c r="E21" s="32" t="s">
        <v>22</v>
      </c>
      <c r="F21" s="32" t="s">
        <v>23</v>
      </c>
      <c r="G21" s="32" t="s">
        <v>24</v>
      </c>
      <c r="H21" s="32" t="s">
        <v>4</v>
      </c>
      <c r="I21" s="41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25</v>
      </c>
      <c r="D22" s="27">
        <v>16428</v>
      </c>
      <c r="E22" s="27">
        <v>12626</v>
      </c>
      <c r="F22" s="27">
        <v>3810</v>
      </c>
      <c r="G22" s="27">
        <v>1186</v>
      </c>
      <c r="H22" s="27">
        <f aca="true" t="shared" si="0" ref="H22:H33">SUM(E22:G22)</f>
        <v>17622</v>
      </c>
      <c r="I22" s="27"/>
    </row>
    <row r="23" spans="2:9" ht="11.25">
      <c r="B23" s="1" t="s">
        <v>26</v>
      </c>
      <c r="D23" s="27">
        <v>13847</v>
      </c>
      <c r="E23" s="27">
        <v>11265</v>
      </c>
      <c r="F23" s="27">
        <v>5828</v>
      </c>
      <c r="G23" s="27">
        <v>1174</v>
      </c>
      <c r="H23" s="27">
        <f t="shared" si="0"/>
        <v>18267</v>
      </c>
      <c r="I23" s="27"/>
    </row>
    <row r="24" spans="2:11" ht="11.25">
      <c r="B24" s="1" t="s">
        <v>27</v>
      </c>
      <c r="D24" s="27">
        <v>23761</v>
      </c>
      <c r="E24" s="27">
        <v>22019</v>
      </c>
      <c r="F24" s="27">
        <v>6037</v>
      </c>
      <c r="G24" s="27">
        <v>1631</v>
      </c>
      <c r="H24" s="27">
        <f t="shared" si="0"/>
        <v>29687</v>
      </c>
      <c r="I24" s="27"/>
      <c r="J24" s="1">
        <f>SUM(D22:D24)</f>
        <v>54036</v>
      </c>
      <c r="K24" s="1">
        <f>SUM(H22:H24)</f>
        <v>65576</v>
      </c>
    </row>
    <row r="25" spans="2:9" ht="11.25">
      <c r="B25" s="1" t="s">
        <v>28</v>
      </c>
      <c r="D25" s="27">
        <v>23241</v>
      </c>
      <c r="E25" s="27">
        <v>20899</v>
      </c>
      <c r="F25" s="27">
        <v>4737</v>
      </c>
      <c r="G25" s="27">
        <v>1498</v>
      </c>
      <c r="H25" s="27">
        <f t="shared" si="0"/>
        <v>27134</v>
      </c>
      <c r="I25" s="27"/>
    </row>
    <row r="26" spans="2:9" ht="11.25">
      <c r="B26" s="1" t="s">
        <v>29</v>
      </c>
      <c r="D26" s="27">
        <v>20152</v>
      </c>
      <c r="E26" s="27">
        <v>17075</v>
      </c>
      <c r="F26" s="27">
        <v>5939</v>
      </c>
      <c r="G26" s="27">
        <v>1593</v>
      </c>
      <c r="H26" s="27">
        <f t="shared" si="0"/>
        <v>24607</v>
      </c>
      <c r="I26" s="27"/>
    </row>
    <row r="27" spans="2:15" ht="11.25">
      <c r="B27" s="1" t="s">
        <v>30</v>
      </c>
      <c r="D27" s="27">
        <v>21011</v>
      </c>
      <c r="E27" s="27">
        <v>19291</v>
      </c>
      <c r="F27" s="27">
        <v>5276</v>
      </c>
      <c r="G27" s="27">
        <v>1613</v>
      </c>
      <c r="H27" s="27">
        <f t="shared" si="0"/>
        <v>26180</v>
      </c>
      <c r="I27" s="27"/>
      <c r="J27" s="1">
        <f>SUM(D25:D27)</f>
        <v>64404</v>
      </c>
      <c r="K27" s="1">
        <f>SUM(H25:H27)</f>
        <v>77921</v>
      </c>
      <c r="L27" s="1">
        <f>SUM(J24:J27)</f>
        <v>118440</v>
      </c>
      <c r="M27" s="1">
        <f>SUM(K24:K27)</f>
        <v>143497</v>
      </c>
      <c r="N27" s="1">
        <f>+'Suscrip y desahucio por isapre'!$C$31</f>
        <v>237241</v>
      </c>
      <c r="O27" s="1">
        <f>+'Suscrip y desahucio por isapre'!$G$31</f>
        <v>280098</v>
      </c>
    </row>
    <row r="28" spans="2:16" ht="11.25">
      <c r="B28" s="1" t="s">
        <v>31</v>
      </c>
      <c r="D28" s="27">
        <v>22980</v>
      </c>
      <c r="E28" s="27">
        <v>19164</v>
      </c>
      <c r="F28" s="27">
        <v>6176</v>
      </c>
      <c r="G28" s="27">
        <v>1654</v>
      </c>
      <c r="H28" s="27">
        <f t="shared" si="0"/>
        <v>26994</v>
      </c>
      <c r="I28" s="27"/>
      <c r="N28" s="1">
        <f>+N27-L27</f>
        <v>118801</v>
      </c>
      <c r="O28" s="1">
        <f>+O27-M27</f>
        <v>136601</v>
      </c>
      <c r="P28" s="1" t="s">
        <v>32</v>
      </c>
    </row>
    <row r="29" spans="2:9" ht="11.25">
      <c r="B29" s="1" t="s">
        <v>33</v>
      </c>
      <c r="D29" s="27">
        <v>21179</v>
      </c>
      <c r="E29" s="27">
        <v>16339</v>
      </c>
      <c r="F29" s="27">
        <v>5153</v>
      </c>
      <c r="G29" s="27">
        <v>1436</v>
      </c>
      <c r="H29" s="27">
        <f t="shared" si="0"/>
        <v>22928</v>
      </c>
      <c r="I29" s="27"/>
    </row>
    <row r="30" spans="2:15" ht="11.25">
      <c r="B30" s="1" t="s">
        <v>34</v>
      </c>
      <c r="D30" s="27">
        <v>18995</v>
      </c>
      <c r="E30" s="27">
        <v>13983</v>
      </c>
      <c r="F30" s="27">
        <v>5745</v>
      </c>
      <c r="G30" s="27">
        <v>1429</v>
      </c>
      <c r="H30" s="27">
        <f t="shared" si="0"/>
        <v>21157</v>
      </c>
      <c r="I30" s="27"/>
      <c r="J30" s="1">
        <f>SUM(D28:D30)</f>
        <v>63154</v>
      </c>
      <c r="K30" s="1">
        <f>SUM(H28:H30)</f>
        <v>71079</v>
      </c>
      <c r="L30" s="1">
        <f>SUM(J24:J30)</f>
        <v>181594</v>
      </c>
      <c r="M30" s="1">
        <f>SUM(K24:K29)</f>
        <v>143497</v>
      </c>
      <c r="N30" s="1">
        <f>+'Suscrip y desahucio por isapre'!$C$31</f>
        <v>237241</v>
      </c>
      <c r="O30" s="1">
        <f>+'Suscrip y desahucio por isapre'!$G$31</f>
        <v>280098</v>
      </c>
    </row>
    <row r="31" spans="2:15" ht="11.25">
      <c r="B31" s="1" t="s">
        <v>35</v>
      </c>
      <c r="D31" s="27">
        <v>22398</v>
      </c>
      <c r="E31" s="27">
        <v>15269</v>
      </c>
      <c r="F31" s="27">
        <v>5592</v>
      </c>
      <c r="G31" s="27">
        <v>1658</v>
      </c>
      <c r="H31" s="27">
        <f t="shared" si="0"/>
        <v>22519</v>
      </c>
      <c r="I31" s="27"/>
      <c r="N31" s="1">
        <f>+N30-L30</f>
        <v>55647</v>
      </c>
      <c r="O31" s="1">
        <f>+O30-M30</f>
        <v>136601</v>
      </c>
    </row>
    <row r="32" spans="2:9" ht="11.25">
      <c r="B32" s="1" t="s">
        <v>36</v>
      </c>
      <c r="D32" s="27">
        <v>18109</v>
      </c>
      <c r="E32" s="27">
        <v>12113</v>
      </c>
      <c r="F32" s="27">
        <v>7981</v>
      </c>
      <c r="G32" s="27">
        <v>1263</v>
      </c>
      <c r="H32" s="27">
        <f t="shared" si="0"/>
        <v>21357</v>
      </c>
      <c r="I32" s="27"/>
    </row>
    <row r="33" spans="2:15" ht="11.25">
      <c r="B33" s="1" t="s">
        <v>37</v>
      </c>
      <c r="D33" s="27">
        <v>15140</v>
      </c>
      <c r="E33" s="27">
        <v>11312</v>
      </c>
      <c r="F33" s="27">
        <v>9212</v>
      </c>
      <c r="G33" s="27">
        <v>1122</v>
      </c>
      <c r="H33" s="27">
        <f t="shared" si="0"/>
        <v>21646</v>
      </c>
      <c r="I33" s="27"/>
      <c r="J33" s="1">
        <f>SUM(D31:D33)</f>
        <v>55647</v>
      </c>
      <c r="K33" s="1">
        <f>SUM(H31:H33)</f>
        <v>65522</v>
      </c>
      <c r="L33" s="1">
        <f>SUM(J24:J33)</f>
        <v>237241</v>
      </c>
      <c r="M33" s="1">
        <f>SUM(K24:K33)</f>
        <v>280098</v>
      </c>
      <c r="N33" s="1">
        <f>+'Suscrip y desahucio por isapre'!$C$31</f>
        <v>237241</v>
      </c>
      <c r="O33" s="1">
        <f>+'Suscrip y desahucio por isapre'!$G$31</f>
        <v>280098</v>
      </c>
    </row>
    <row r="34" spans="4:15" ht="11.25">
      <c r="D34" s="27"/>
      <c r="E34" s="27"/>
      <c r="F34" s="27"/>
      <c r="G34" s="27"/>
      <c r="H34" s="27"/>
      <c r="I34" s="27"/>
      <c r="N34" s="1">
        <f>+N33-L33</f>
        <v>0</v>
      </c>
      <c r="O34" s="1">
        <f>+O33-M33</f>
        <v>0</v>
      </c>
    </row>
    <row r="35" spans="2:9" ht="12" thickBot="1">
      <c r="B35" s="50" t="s">
        <v>38</v>
      </c>
      <c r="C35" s="50"/>
      <c r="D35" s="51">
        <f>SUM(D22:D34)</f>
        <v>237241</v>
      </c>
      <c r="E35" s="51">
        <f>SUM(E22:E34)</f>
        <v>191355</v>
      </c>
      <c r="F35" s="51">
        <f>SUM(F22:F34)</f>
        <v>71486</v>
      </c>
      <c r="G35" s="51">
        <f>SUM(G22:G34)</f>
        <v>17257</v>
      </c>
      <c r="H35" s="51">
        <f>SUM(H22:H34)</f>
        <v>280098</v>
      </c>
      <c r="I35" s="52"/>
    </row>
    <row r="37" ht="11.25">
      <c r="B37" s="1" t="str">
        <f>+B14</f>
        <v>Fuente: Superintendencia de Isapres.</v>
      </c>
    </row>
    <row r="39" spans="1:8" ht="12.75">
      <c r="A39" s="141" t="s">
        <v>248</v>
      </c>
      <c r="B39" s="141"/>
      <c r="C39" s="141"/>
      <c r="D39" s="141"/>
      <c r="E39" s="141"/>
      <c r="F39" s="141"/>
      <c r="G39" s="141"/>
      <c r="H39" s="141"/>
    </row>
  </sheetData>
  <mergeCells count="7">
    <mergeCell ref="A1:H1"/>
    <mergeCell ref="A16:H16"/>
    <mergeCell ref="A39:H39"/>
    <mergeCell ref="B2:H2"/>
    <mergeCell ref="B3:H3"/>
    <mergeCell ref="B17:H17"/>
    <mergeCell ref="B18:H18"/>
  </mergeCells>
  <hyperlinks>
    <hyperlink ref="A1" location="Indice!A1" display="Volver"/>
    <hyperlink ref="A16" location="Indice!A1" display="Volver"/>
    <hyperlink ref="A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77"/>
  <sheetViews>
    <sheetView showGridLines="0" zoomScale="75" zoomScaleNormal="75" workbookViewId="0" topLeftCell="A1">
      <selection activeCell="B3" sqref="B3:G3"/>
    </sheetView>
  </sheetViews>
  <sheetFormatPr defaultColWidth="6.796875" defaultRowHeight="15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customWidth="1"/>
    <col min="9" max="9" width="8.69921875" style="1" customWidth="1"/>
    <col min="10" max="16384" width="6.69921875" style="1" customWidth="1"/>
  </cols>
  <sheetData>
    <row r="1" spans="1:7" ht="12.75">
      <c r="A1" s="141" t="s">
        <v>248</v>
      </c>
      <c r="B1" s="141"/>
      <c r="C1" s="141"/>
      <c r="D1" s="141"/>
      <c r="E1" s="141"/>
      <c r="F1" s="141"/>
      <c r="G1" s="141"/>
    </row>
    <row r="2" spans="2:245" ht="13.5" hidden="1">
      <c r="B2" s="143" t="s">
        <v>39</v>
      </c>
      <c r="C2" s="143"/>
      <c r="D2" s="143"/>
      <c r="E2" s="143"/>
      <c r="F2" s="143"/>
      <c r="G2" s="143"/>
      <c r="H2" s="25"/>
      <c r="I2" s="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2:245" ht="13.5">
      <c r="B3" s="158" t="s">
        <v>279</v>
      </c>
      <c r="C3" s="158"/>
      <c r="D3" s="158"/>
      <c r="E3" s="158"/>
      <c r="F3" s="158"/>
      <c r="G3" s="158"/>
      <c r="H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2" thickBot="1">
      <c r="A4" s="8"/>
      <c r="B4" s="25"/>
      <c r="C4" s="25"/>
      <c r="D4" s="25"/>
      <c r="E4" s="25"/>
      <c r="F4" s="25"/>
      <c r="G4" s="25"/>
      <c r="H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1.25">
      <c r="A5" s="28" t="s">
        <v>1</v>
      </c>
      <c r="B5" s="28" t="s">
        <v>1</v>
      </c>
      <c r="C5" s="40" t="s">
        <v>5</v>
      </c>
      <c r="D5" s="157" t="s">
        <v>19</v>
      </c>
      <c r="E5" s="157"/>
      <c r="F5" s="157"/>
      <c r="G5" s="157"/>
      <c r="H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1.25">
      <c r="A6" s="30" t="s">
        <v>40</v>
      </c>
      <c r="B6" s="30" t="s">
        <v>41</v>
      </c>
      <c r="C6" s="32" t="s">
        <v>21</v>
      </c>
      <c r="D6" s="32" t="s">
        <v>22</v>
      </c>
      <c r="E6" s="32" t="s">
        <v>23</v>
      </c>
      <c r="F6" s="32" t="s">
        <v>24</v>
      </c>
      <c r="G6" s="32" t="s">
        <v>4</v>
      </c>
      <c r="H6" s="25"/>
      <c r="I6" s="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1.25">
      <c r="A7" s="4">
        <v>57</v>
      </c>
      <c r="B7" s="15" t="s">
        <v>42</v>
      </c>
      <c r="C7" s="27">
        <v>17447</v>
      </c>
      <c r="D7" s="27">
        <v>13767</v>
      </c>
      <c r="E7" s="27">
        <v>1300</v>
      </c>
      <c r="F7" s="27">
        <v>864</v>
      </c>
      <c r="G7" s="27">
        <f aca="true" t="shared" si="0" ref="G7:G16">SUM(D7:F7)</f>
        <v>15931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11.25">
      <c r="A8" s="4">
        <v>66</v>
      </c>
      <c r="B8" s="15" t="s">
        <v>259</v>
      </c>
      <c r="C8" s="27">
        <v>2634</v>
      </c>
      <c r="D8" s="27">
        <v>35484</v>
      </c>
      <c r="E8" s="27">
        <v>1623</v>
      </c>
      <c r="F8" s="27">
        <v>3155</v>
      </c>
      <c r="G8" s="27">
        <f t="shared" si="0"/>
        <v>40262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ht="11.25">
      <c r="A9" s="4">
        <v>67</v>
      </c>
      <c r="B9" s="15" t="s">
        <v>43</v>
      </c>
      <c r="C9" s="27">
        <v>22839</v>
      </c>
      <c r="D9" s="27">
        <v>9457</v>
      </c>
      <c r="E9" s="27">
        <v>9665</v>
      </c>
      <c r="F9" s="27">
        <v>1712</v>
      </c>
      <c r="G9" s="27">
        <f t="shared" si="0"/>
        <v>20834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11.25">
      <c r="A10" s="4">
        <v>70</v>
      </c>
      <c r="B10" s="15" t="s">
        <v>44</v>
      </c>
      <c r="C10" s="27">
        <v>4754</v>
      </c>
      <c r="D10" s="27">
        <v>1532</v>
      </c>
      <c r="E10" s="27">
        <v>1887</v>
      </c>
      <c r="F10" s="27">
        <v>474</v>
      </c>
      <c r="G10" s="27">
        <f t="shared" si="0"/>
        <v>3893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ht="11.25">
      <c r="A11" s="4">
        <v>78</v>
      </c>
      <c r="B11" s="15" t="s">
        <v>260</v>
      </c>
      <c r="C11" s="27">
        <v>63140</v>
      </c>
      <c r="D11" s="27">
        <v>38525</v>
      </c>
      <c r="E11" s="27">
        <v>22445</v>
      </c>
      <c r="F11" s="27">
        <v>1852</v>
      </c>
      <c r="G11" s="27">
        <f t="shared" si="0"/>
        <v>62822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ht="11.25">
      <c r="A12" s="4">
        <v>80</v>
      </c>
      <c r="B12" s="15" t="s">
        <v>45</v>
      </c>
      <c r="C12" s="27">
        <v>10863</v>
      </c>
      <c r="D12" s="27">
        <v>7688</v>
      </c>
      <c r="E12" s="27">
        <v>2622</v>
      </c>
      <c r="F12" s="27">
        <v>1511</v>
      </c>
      <c r="G12" s="27">
        <f t="shared" si="0"/>
        <v>11821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ht="11.25">
      <c r="A13" s="4">
        <v>88</v>
      </c>
      <c r="B13" s="15" t="s">
        <v>261</v>
      </c>
      <c r="C13" s="27">
        <v>18158</v>
      </c>
      <c r="D13" s="27">
        <v>11883</v>
      </c>
      <c r="E13" s="27">
        <v>3384</v>
      </c>
      <c r="F13" s="27">
        <v>2170</v>
      </c>
      <c r="G13" s="27">
        <f t="shared" si="0"/>
        <v>17437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ht="11.25">
      <c r="A14" s="4">
        <v>99</v>
      </c>
      <c r="B14" s="15" t="s">
        <v>46</v>
      </c>
      <c r="C14" s="27">
        <v>40648</v>
      </c>
      <c r="D14" s="27">
        <v>26397</v>
      </c>
      <c r="E14" s="27">
        <v>9833</v>
      </c>
      <c r="F14" s="27">
        <v>2183</v>
      </c>
      <c r="G14" s="27">
        <f t="shared" si="0"/>
        <v>38413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ht="11.25">
      <c r="A15" s="4">
        <v>104</v>
      </c>
      <c r="B15" s="15" t="s">
        <v>47</v>
      </c>
      <c r="C15" s="27">
        <v>8716</v>
      </c>
      <c r="D15" s="27">
        <v>2435</v>
      </c>
      <c r="E15" s="27">
        <v>56</v>
      </c>
      <c r="F15" s="27">
        <v>2895</v>
      </c>
      <c r="G15" s="27">
        <f t="shared" si="0"/>
        <v>5386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ht="11.25">
      <c r="A16" s="4">
        <v>107</v>
      </c>
      <c r="B16" s="15" t="s">
        <v>48</v>
      </c>
      <c r="C16" s="27">
        <v>42556</v>
      </c>
      <c r="D16" s="27">
        <v>40682</v>
      </c>
      <c r="E16" s="27">
        <v>17028</v>
      </c>
      <c r="F16" s="27">
        <v>332</v>
      </c>
      <c r="G16" s="27">
        <f t="shared" si="0"/>
        <v>58042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ht="11.25">
      <c r="A17" s="4"/>
      <c r="B17" s="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2:245" ht="11.25">
      <c r="B18" s="15" t="s">
        <v>49</v>
      </c>
      <c r="C18" s="33">
        <f>SUM(C7:C16)</f>
        <v>231755</v>
      </c>
      <c r="D18" s="33">
        <f>SUM(D7:D16)</f>
        <v>187850</v>
      </c>
      <c r="E18" s="33">
        <f>SUM(E7:E16)</f>
        <v>69843</v>
      </c>
      <c r="F18" s="33">
        <f>SUM(F7:F16)</f>
        <v>17148</v>
      </c>
      <c r="G18" s="33">
        <f>SUM(G7:G16)</f>
        <v>274841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ht="11.25">
      <c r="A19" s="4"/>
      <c r="B19" s="4"/>
      <c r="C19" s="33"/>
      <c r="D19" s="33"/>
      <c r="E19" s="33"/>
      <c r="F19" s="33"/>
      <c r="G19" s="3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ht="11.25">
      <c r="A20" s="4">
        <v>62</v>
      </c>
      <c r="B20" s="15" t="s">
        <v>50</v>
      </c>
      <c r="C20" s="27">
        <v>52</v>
      </c>
      <c r="D20" s="27">
        <v>111</v>
      </c>
      <c r="E20" s="27">
        <v>14</v>
      </c>
      <c r="F20" s="27">
        <v>0</v>
      </c>
      <c r="G20" s="27">
        <f aca="true" t="shared" si="1" ref="G20:G27">SUM(D20:F20)</f>
        <v>125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ht="11.25">
      <c r="A21" s="4">
        <v>63</v>
      </c>
      <c r="B21" s="15" t="s">
        <v>51</v>
      </c>
      <c r="C21" s="27">
        <v>2031</v>
      </c>
      <c r="D21" s="27">
        <v>1882</v>
      </c>
      <c r="E21" s="27">
        <v>683</v>
      </c>
      <c r="F21" s="27">
        <v>0</v>
      </c>
      <c r="G21" s="27">
        <f t="shared" si="1"/>
        <v>2565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ht="11.25">
      <c r="A22" s="4">
        <v>65</v>
      </c>
      <c r="B22" s="15" t="s">
        <v>52</v>
      </c>
      <c r="C22" s="27">
        <v>673</v>
      </c>
      <c r="D22" s="27">
        <v>205</v>
      </c>
      <c r="E22" s="27">
        <v>67</v>
      </c>
      <c r="F22" s="27">
        <v>2</v>
      </c>
      <c r="G22" s="27">
        <f t="shared" si="1"/>
        <v>274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ht="11.25">
      <c r="A23" s="4">
        <v>68</v>
      </c>
      <c r="B23" s="15" t="s">
        <v>53</v>
      </c>
      <c r="C23" s="27">
        <v>43</v>
      </c>
      <c r="D23" s="27">
        <v>0</v>
      </c>
      <c r="E23" s="27">
        <v>24</v>
      </c>
      <c r="F23" s="27">
        <v>0</v>
      </c>
      <c r="G23" s="27">
        <f t="shared" si="1"/>
        <v>24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ht="11.25">
      <c r="A24" s="4">
        <v>76</v>
      </c>
      <c r="B24" s="15" t="s">
        <v>54</v>
      </c>
      <c r="C24" s="27">
        <v>226</v>
      </c>
      <c r="D24" s="27">
        <v>77</v>
      </c>
      <c r="E24" s="27">
        <v>388</v>
      </c>
      <c r="F24" s="27">
        <v>0</v>
      </c>
      <c r="G24" s="27">
        <f t="shared" si="1"/>
        <v>465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1.25">
      <c r="A25" s="4">
        <v>81</v>
      </c>
      <c r="B25" s="15" t="s">
        <v>55</v>
      </c>
      <c r="C25" s="27">
        <v>2254</v>
      </c>
      <c r="D25" s="27">
        <v>597</v>
      </c>
      <c r="E25" s="27">
        <v>113</v>
      </c>
      <c r="F25" s="27">
        <v>107</v>
      </c>
      <c r="G25" s="27">
        <f t="shared" si="1"/>
        <v>817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ht="11.25">
      <c r="A26" s="4">
        <v>85</v>
      </c>
      <c r="B26" s="15" t="s">
        <v>56</v>
      </c>
      <c r="C26" s="27">
        <v>91</v>
      </c>
      <c r="D26" s="27">
        <v>612</v>
      </c>
      <c r="E26" s="27">
        <v>231</v>
      </c>
      <c r="F26" s="27">
        <v>0</v>
      </c>
      <c r="G26" s="27">
        <f t="shared" si="1"/>
        <v>843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ht="11.25">
      <c r="A27" s="4">
        <v>94</v>
      </c>
      <c r="B27" s="15" t="s">
        <v>57</v>
      </c>
      <c r="C27" s="27">
        <v>116</v>
      </c>
      <c r="D27" s="27">
        <v>21</v>
      </c>
      <c r="E27" s="27">
        <v>123</v>
      </c>
      <c r="F27" s="27">
        <v>0</v>
      </c>
      <c r="G27" s="27">
        <f t="shared" si="1"/>
        <v>144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ht="11.25">
      <c r="A28" s="4"/>
      <c r="B28" s="4"/>
      <c r="C28" s="27"/>
      <c r="D28" s="27"/>
      <c r="E28" s="27"/>
      <c r="F28" s="27"/>
      <c r="G28" s="2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ht="11.25">
      <c r="A29" s="15"/>
      <c r="B29" s="15" t="s">
        <v>58</v>
      </c>
      <c r="C29" s="33">
        <f>SUM(C20:C27)</f>
        <v>5486</v>
      </c>
      <c r="D29" s="33">
        <f>SUM(D20:D27)</f>
        <v>3505</v>
      </c>
      <c r="E29" s="33">
        <f>SUM(E20:E27)</f>
        <v>1643</v>
      </c>
      <c r="F29" s="33">
        <f>SUM(F20:F27)</f>
        <v>109</v>
      </c>
      <c r="G29" s="33">
        <f>SUM(G20:G27)</f>
        <v>5257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ht="11.25">
      <c r="A30" s="4"/>
      <c r="B30" s="4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ht="11.25">
      <c r="A31" s="19"/>
      <c r="B31" s="19" t="s">
        <v>59</v>
      </c>
      <c r="C31" s="33">
        <f>C18+C29</f>
        <v>237241</v>
      </c>
      <c r="D31" s="33">
        <f>D18+D29</f>
        <v>191355</v>
      </c>
      <c r="E31" s="33">
        <f>E18+E29</f>
        <v>71486</v>
      </c>
      <c r="F31" s="33">
        <f>F18+F29</f>
        <v>17257</v>
      </c>
      <c r="G31" s="33">
        <f>G18+G29</f>
        <v>280098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ht="11.25">
      <c r="A32" s="4"/>
      <c r="B32" s="4"/>
      <c r="C32" s="33"/>
      <c r="D32" s="33"/>
      <c r="E32" s="33"/>
      <c r="F32" s="33"/>
      <c r="G32" s="3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</row>
    <row r="33" spans="1:245" ht="12" thickBot="1">
      <c r="A33" s="34"/>
      <c r="B33" s="34" t="s">
        <v>60</v>
      </c>
      <c r="C33" s="35"/>
      <c r="D33" s="35">
        <f>D31/$G31*100</f>
        <v>68.31716042242358</v>
      </c>
      <c r="E33" s="35">
        <f>E31/$G31*100</f>
        <v>25.521781662132536</v>
      </c>
      <c r="F33" s="35">
        <f>F31/$G31*100</f>
        <v>6.16105791544388</v>
      </c>
      <c r="G33" s="35">
        <f>G31/$G31*100</f>
        <v>100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2:245" ht="11.25">
      <c r="B34" s="4"/>
      <c r="C34" s="17"/>
      <c r="D34" s="17"/>
      <c r="E34" s="17"/>
      <c r="F34" s="17"/>
      <c r="G34" s="17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</row>
    <row r="35" spans="2:245" ht="11.25">
      <c r="B35" s="1" t="str">
        <f>+'Suscrip y desahucio del sistema'!B14</f>
        <v>Fuente: Superintendencia de Isapres.</v>
      </c>
      <c r="C35" s="17"/>
      <c r="D35" s="17"/>
      <c r="E35" s="17"/>
      <c r="F35" s="17"/>
      <c r="G35" s="17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</row>
    <row r="36" spans="2:245" ht="23.25" customHeight="1">
      <c r="B36" s="150">
        <f>+'Cartera total por edad'!B36</f>
      </c>
      <c r="C36" s="150"/>
      <c r="D36" s="150"/>
      <c r="E36" s="150"/>
      <c r="F36" s="150"/>
      <c r="G36" s="150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</row>
    <row r="37" spans="2:245" ht="33.75" customHeight="1">
      <c r="B37" s="150">
        <f>+'Cartera total por edad'!B37</f>
      </c>
      <c r="C37" s="150"/>
      <c r="D37" s="150"/>
      <c r="E37" s="150"/>
      <c r="F37" s="150"/>
      <c r="G37" s="15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2:245" ht="27.75" customHeight="1">
      <c r="B38" s="159">
        <f>+'Cartera total por edad'!B38:S38</f>
      </c>
      <c r="C38" s="159"/>
      <c r="D38" s="159"/>
      <c r="E38" s="159"/>
      <c r="F38" s="159"/>
      <c r="G38" s="15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</row>
    <row r="39" spans="1:245" ht="12.75">
      <c r="A39" s="141" t="s">
        <v>248</v>
      </c>
      <c r="B39" s="141"/>
      <c r="C39" s="141"/>
      <c r="D39" s="141"/>
      <c r="E39" s="141"/>
      <c r="F39" s="141"/>
      <c r="G39" s="141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</row>
    <row r="40" spans="1:7" ht="13.5" hidden="1">
      <c r="A40" s="2"/>
      <c r="B40" s="143" t="str">
        <f>+B2</f>
        <v>CUADRO 2.4.3</v>
      </c>
      <c r="C40" s="143"/>
      <c r="D40" s="143"/>
      <c r="E40" s="143"/>
      <c r="F40" s="143"/>
      <c r="G40" s="143"/>
    </row>
    <row r="41" spans="1:7" ht="13.5">
      <c r="A41" s="2"/>
      <c r="B41" s="143" t="s">
        <v>280</v>
      </c>
      <c r="C41" s="143"/>
      <c r="D41" s="143"/>
      <c r="E41" s="143"/>
      <c r="F41" s="143"/>
      <c r="G41" s="143"/>
    </row>
    <row r="42" spans="1:7" ht="12" thickBot="1">
      <c r="A42" s="8"/>
      <c r="B42" s="25"/>
      <c r="C42" s="25"/>
      <c r="D42" s="25"/>
      <c r="E42" s="25"/>
      <c r="F42" s="25"/>
      <c r="G42" s="25"/>
    </row>
    <row r="43" spans="1:7" ht="11.25">
      <c r="A43" s="28" t="s">
        <v>1</v>
      </c>
      <c r="B43" s="28" t="s">
        <v>1</v>
      </c>
      <c r="C43" s="29" t="s">
        <v>5</v>
      </c>
      <c r="D43" s="157" t="s">
        <v>19</v>
      </c>
      <c r="E43" s="157"/>
      <c r="F43" s="157"/>
      <c r="G43" s="157"/>
    </row>
    <row r="44" spans="1:7" ht="11.25">
      <c r="A44" s="30" t="s">
        <v>40</v>
      </c>
      <c r="B44" s="30" t="s">
        <v>41</v>
      </c>
      <c r="C44" s="31" t="s">
        <v>21</v>
      </c>
      <c r="D44" s="32" t="s">
        <v>22</v>
      </c>
      <c r="E44" s="32" t="s">
        <v>23</v>
      </c>
      <c r="F44" s="32" t="s">
        <v>24</v>
      </c>
      <c r="G44" s="32" t="s">
        <v>4</v>
      </c>
    </row>
    <row r="45" spans="1:7" ht="11.25">
      <c r="A45" s="4">
        <v>57</v>
      </c>
      <c r="B45" s="15" t="str">
        <f aca="true" t="shared" si="2" ref="B45:B54">+B7</f>
        <v>Promepart</v>
      </c>
      <c r="C45" s="36">
        <f aca="true" t="shared" si="3" ref="C45:G48">(C7/$G7)*100</f>
        <v>109.51603791350198</v>
      </c>
      <c r="D45" s="36">
        <f t="shared" si="3"/>
        <v>86.41642081476367</v>
      </c>
      <c r="E45" s="36">
        <f t="shared" si="3"/>
        <v>8.160190822923859</v>
      </c>
      <c r="F45" s="36">
        <f t="shared" si="3"/>
        <v>5.423388362312473</v>
      </c>
      <c r="G45" s="36">
        <f t="shared" si="3"/>
        <v>100</v>
      </c>
    </row>
    <row r="46" spans="1:7" ht="11.25">
      <c r="A46" s="4">
        <v>66</v>
      </c>
      <c r="B46" s="15" t="str">
        <f t="shared" si="2"/>
        <v>Vida Plena S.A.</v>
      </c>
      <c r="C46" s="36">
        <f t="shared" si="3"/>
        <v>6.542148924544235</v>
      </c>
      <c r="D46" s="36">
        <f t="shared" si="3"/>
        <v>88.13273061447518</v>
      </c>
      <c r="E46" s="36">
        <f t="shared" si="3"/>
        <v>4.031096319109831</v>
      </c>
      <c r="F46" s="36">
        <f t="shared" si="3"/>
        <v>7.8361730664149825</v>
      </c>
      <c r="G46" s="36">
        <f t="shared" si="3"/>
        <v>100</v>
      </c>
    </row>
    <row r="47" spans="1:7" ht="11.25">
      <c r="A47" s="4">
        <v>67</v>
      </c>
      <c r="B47" s="15" t="str">
        <f t="shared" si="2"/>
        <v>Colmena Golden Cross</v>
      </c>
      <c r="C47" s="36">
        <f t="shared" si="3"/>
        <v>109.62369204185467</v>
      </c>
      <c r="D47" s="36">
        <f t="shared" si="3"/>
        <v>45.39214745128156</v>
      </c>
      <c r="E47" s="36">
        <f t="shared" si="3"/>
        <v>46.390515503503885</v>
      </c>
      <c r="F47" s="36">
        <f t="shared" si="3"/>
        <v>8.217337045214553</v>
      </c>
      <c r="G47" s="36">
        <f t="shared" si="3"/>
        <v>100</v>
      </c>
    </row>
    <row r="48" spans="1:7" ht="11.25">
      <c r="A48" s="4">
        <v>70</v>
      </c>
      <c r="B48" s="15" t="str">
        <f t="shared" si="2"/>
        <v>Normédica</v>
      </c>
      <c r="C48" s="36">
        <f t="shared" si="3"/>
        <v>122.11661957359364</v>
      </c>
      <c r="D48" s="36">
        <f t="shared" si="3"/>
        <v>39.352684305163116</v>
      </c>
      <c r="E48" s="36">
        <f t="shared" si="3"/>
        <v>48.47161572052402</v>
      </c>
      <c r="F48" s="36">
        <f t="shared" si="3"/>
        <v>12.175699974312868</v>
      </c>
      <c r="G48" s="36">
        <f t="shared" si="3"/>
        <v>100</v>
      </c>
    </row>
    <row r="49" spans="1:7" ht="11.25">
      <c r="A49" s="4">
        <v>78</v>
      </c>
      <c r="B49" s="15" t="str">
        <f t="shared" si="2"/>
        <v>ING Salud S.A.</v>
      </c>
      <c r="C49" s="36">
        <f aca="true" t="shared" si="4" ref="C49:G50">(C11/$G11)*100</f>
        <v>100.50619209830951</v>
      </c>
      <c r="D49" s="36">
        <f t="shared" si="4"/>
        <v>61.324058450861166</v>
      </c>
      <c r="E49" s="36">
        <f t="shared" si="4"/>
        <v>35.727929706153894</v>
      </c>
      <c r="F49" s="36">
        <f t="shared" si="4"/>
        <v>2.9480118429849416</v>
      </c>
      <c r="G49" s="36">
        <f t="shared" si="4"/>
        <v>100</v>
      </c>
    </row>
    <row r="50" spans="1:7" ht="11.25">
      <c r="A50" s="4">
        <v>80</v>
      </c>
      <c r="B50" s="15" t="str">
        <f t="shared" si="2"/>
        <v>Vida Tres</v>
      </c>
      <c r="C50" s="36">
        <f t="shared" si="4"/>
        <v>91.89577869892564</v>
      </c>
      <c r="D50" s="36">
        <f t="shared" si="4"/>
        <v>65.03679891718129</v>
      </c>
      <c r="E50" s="36">
        <f t="shared" si="4"/>
        <v>22.18086456306573</v>
      </c>
      <c r="F50" s="36">
        <f t="shared" si="4"/>
        <v>12.782336519752983</v>
      </c>
      <c r="G50" s="36">
        <f t="shared" si="4"/>
        <v>100</v>
      </c>
    </row>
    <row r="51" spans="1:7" ht="11.25">
      <c r="A51" s="4">
        <v>88</v>
      </c>
      <c r="B51" s="15" t="str">
        <f t="shared" si="2"/>
        <v>Mas Vida</v>
      </c>
      <c r="C51" s="36">
        <f aca="true" t="shared" si="5" ref="C51:G54">(C13/$G13)*100</f>
        <v>104.13488558811723</v>
      </c>
      <c r="D51" s="36">
        <f t="shared" si="5"/>
        <v>68.14819062912198</v>
      </c>
      <c r="E51" s="36">
        <f t="shared" si="5"/>
        <v>19.40700808625337</v>
      </c>
      <c r="F51" s="36">
        <f t="shared" si="5"/>
        <v>12.44480128462465</v>
      </c>
      <c r="G51" s="36">
        <f t="shared" si="5"/>
        <v>100</v>
      </c>
    </row>
    <row r="52" spans="1:7" ht="11.25">
      <c r="A52" s="4">
        <v>99</v>
      </c>
      <c r="B52" s="15" t="str">
        <f t="shared" si="2"/>
        <v>Isapre Banmédica</v>
      </c>
      <c r="C52" s="36">
        <f t="shared" si="5"/>
        <v>105.81834274854867</v>
      </c>
      <c r="D52" s="36">
        <f t="shared" si="5"/>
        <v>68.71892328118085</v>
      </c>
      <c r="E52" s="36">
        <f t="shared" si="5"/>
        <v>25.598104808268037</v>
      </c>
      <c r="F52" s="36">
        <f t="shared" si="5"/>
        <v>5.682971910551116</v>
      </c>
      <c r="G52" s="36">
        <f t="shared" si="5"/>
        <v>100</v>
      </c>
    </row>
    <row r="53" spans="1:7" ht="11.25">
      <c r="A53" s="4">
        <v>104</v>
      </c>
      <c r="B53" s="15" t="str">
        <f t="shared" si="2"/>
        <v>Sfera</v>
      </c>
      <c r="C53" s="36">
        <f t="shared" si="5"/>
        <v>161.82695878202748</v>
      </c>
      <c r="D53" s="36">
        <f t="shared" si="5"/>
        <v>45.20980319346454</v>
      </c>
      <c r="E53" s="36">
        <f t="shared" si="5"/>
        <v>1.0397326401782399</v>
      </c>
      <c r="F53" s="36">
        <f t="shared" si="5"/>
        <v>53.750464166357226</v>
      </c>
      <c r="G53" s="36">
        <f t="shared" si="5"/>
        <v>100</v>
      </c>
    </row>
    <row r="54" spans="1:7" ht="11.25">
      <c r="A54" s="4">
        <v>107</v>
      </c>
      <c r="B54" s="15" t="str">
        <f t="shared" si="2"/>
        <v>Consalud S.A.</v>
      </c>
      <c r="C54" s="36">
        <f t="shared" si="5"/>
        <v>73.31932049205747</v>
      </c>
      <c r="D54" s="36">
        <f t="shared" si="5"/>
        <v>70.0906240308742</v>
      </c>
      <c r="E54" s="36">
        <f t="shared" si="5"/>
        <v>29.337376382619485</v>
      </c>
      <c r="F54" s="36">
        <f t="shared" si="5"/>
        <v>0.571999586506323</v>
      </c>
      <c r="G54" s="36">
        <f t="shared" si="5"/>
        <v>100</v>
      </c>
    </row>
    <row r="55" spans="1:2" ht="11.25">
      <c r="A55" s="4"/>
      <c r="B55" s="4"/>
    </row>
    <row r="56" spans="2:7" ht="11.25">
      <c r="B56" s="15" t="s">
        <v>49</v>
      </c>
      <c r="C56" s="36">
        <f>(C18/$G18)*100</f>
        <v>84.32329965325405</v>
      </c>
      <c r="D56" s="36">
        <f>(D18/$G18)*100</f>
        <v>68.3486088320156</v>
      </c>
      <c r="E56" s="36">
        <f>(E18/$G18)*100</f>
        <v>25.412147387034683</v>
      </c>
      <c r="F56" s="36">
        <f>(F18/$G18)*100</f>
        <v>6.239243780949712</v>
      </c>
      <c r="G56" s="36">
        <f>(G18/$G18)*100</f>
        <v>100</v>
      </c>
    </row>
    <row r="57" spans="1:7" ht="11.25">
      <c r="A57" s="4"/>
      <c r="B57" s="4"/>
      <c r="C57" s="36"/>
      <c r="D57" s="33"/>
      <c r="E57" s="33"/>
      <c r="F57" s="33"/>
      <c r="G57" s="33"/>
    </row>
    <row r="58" spans="1:7" ht="11.25">
      <c r="A58" s="4">
        <v>62</v>
      </c>
      <c r="B58" s="15" t="s">
        <v>50</v>
      </c>
      <c r="C58" s="36">
        <f aca="true" t="shared" si="6" ref="C58:G65">(C20/$G20)*100</f>
        <v>41.6</v>
      </c>
      <c r="D58" s="36">
        <f t="shared" si="6"/>
        <v>88.8</v>
      </c>
      <c r="E58" s="36">
        <f t="shared" si="6"/>
        <v>11.200000000000001</v>
      </c>
      <c r="F58" s="36">
        <f t="shared" si="6"/>
        <v>0</v>
      </c>
      <c r="G58" s="36">
        <f t="shared" si="6"/>
        <v>100</v>
      </c>
    </row>
    <row r="59" spans="1:7" ht="11.25">
      <c r="A59" s="4">
        <v>63</v>
      </c>
      <c r="B59" s="15" t="s">
        <v>51</v>
      </c>
      <c r="C59" s="36">
        <f t="shared" si="6"/>
        <v>79.1812865497076</v>
      </c>
      <c r="D59" s="36">
        <f t="shared" si="6"/>
        <v>73.37231968810917</v>
      </c>
      <c r="E59" s="36">
        <f t="shared" si="6"/>
        <v>26.62768031189084</v>
      </c>
      <c r="F59" s="36">
        <f t="shared" si="6"/>
        <v>0</v>
      </c>
      <c r="G59" s="36">
        <f t="shared" si="6"/>
        <v>100</v>
      </c>
    </row>
    <row r="60" spans="1:7" ht="11.25">
      <c r="A60" s="4">
        <v>65</v>
      </c>
      <c r="B60" s="15" t="s">
        <v>52</v>
      </c>
      <c r="C60" s="36">
        <f t="shared" si="6"/>
        <v>245.62043795620437</v>
      </c>
      <c r="D60" s="36">
        <f t="shared" si="6"/>
        <v>74.81751824817519</v>
      </c>
      <c r="E60" s="36">
        <f t="shared" si="6"/>
        <v>24.45255474452555</v>
      </c>
      <c r="F60" s="36">
        <f t="shared" si="6"/>
        <v>0.7299270072992701</v>
      </c>
      <c r="G60" s="36">
        <f t="shared" si="6"/>
        <v>100</v>
      </c>
    </row>
    <row r="61" spans="1:7" ht="11.25">
      <c r="A61" s="4">
        <v>68</v>
      </c>
      <c r="B61" s="15" t="s">
        <v>53</v>
      </c>
      <c r="C61" s="36">
        <f t="shared" si="6"/>
        <v>179.16666666666669</v>
      </c>
      <c r="D61" s="36">
        <f t="shared" si="6"/>
        <v>0</v>
      </c>
      <c r="E61" s="36">
        <f t="shared" si="6"/>
        <v>100</v>
      </c>
      <c r="F61" s="36">
        <f t="shared" si="6"/>
        <v>0</v>
      </c>
      <c r="G61" s="36">
        <f t="shared" si="6"/>
        <v>100</v>
      </c>
    </row>
    <row r="62" spans="1:7" ht="11.25">
      <c r="A62" s="4">
        <v>76</v>
      </c>
      <c r="B62" s="15" t="s">
        <v>54</v>
      </c>
      <c r="C62" s="36">
        <f t="shared" si="6"/>
        <v>48.60215053763441</v>
      </c>
      <c r="D62" s="36">
        <f t="shared" si="6"/>
        <v>16.559139784946236</v>
      </c>
      <c r="E62" s="36">
        <f t="shared" si="6"/>
        <v>83.44086021505376</v>
      </c>
      <c r="F62" s="36">
        <f t="shared" si="6"/>
        <v>0</v>
      </c>
      <c r="G62" s="36">
        <f t="shared" si="6"/>
        <v>100</v>
      </c>
    </row>
    <row r="63" spans="1:7" ht="11.25">
      <c r="A63" s="4">
        <v>81</v>
      </c>
      <c r="B63" s="15" t="s">
        <v>55</v>
      </c>
      <c r="C63" s="36">
        <f t="shared" si="6"/>
        <v>275.88739290085675</v>
      </c>
      <c r="D63" s="36">
        <f t="shared" si="6"/>
        <v>73.07221542227663</v>
      </c>
      <c r="E63" s="36">
        <f t="shared" si="6"/>
        <v>13.83108935128519</v>
      </c>
      <c r="F63" s="36">
        <f t="shared" si="6"/>
        <v>13.096695226438188</v>
      </c>
      <c r="G63" s="36">
        <f t="shared" si="6"/>
        <v>100</v>
      </c>
    </row>
    <row r="64" spans="1:7" ht="11.25">
      <c r="A64" s="4">
        <v>85</v>
      </c>
      <c r="B64" s="15" t="s">
        <v>56</v>
      </c>
      <c r="C64" s="36">
        <f t="shared" si="6"/>
        <v>10.794780545670225</v>
      </c>
      <c r="D64" s="36">
        <f t="shared" si="6"/>
        <v>72.59786476868328</v>
      </c>
      <c r="E64" s="36">
        <f t="shared" si="6"/>
        <v>27.402135231316727</v>
      </c>
      <c r="F64" s="36">
        <f t="shared" si="6"/>
        <v>0</v>
      </c>
      <c r="G64" s="36">
        <f t="shared" si="6"/>
        <v>100</v>
      </c>
    </row>
    <row r="65" spans="1:7" ht="11.25">
      <c r="A65" s="4">
        <v>94</v>
      </c>
      <c r="B65" s="15" t="s">
        <v>57</v>
      </c>
      <c r="C65" s="36">
        <f t="shared" si="6"/>
        <v>80.55555555555556</v>
      </c>
      <c r="D65" s="36">
        <f t="shared" si="6"/>
        <v>14.583333333333334</v>
      </c>
      <c r="E65" s="36">
        <f t="shared" si="6"/>
        <v>85.41666666666666</v>
      </c>
      <c r="F65" s="36">
        <f t="shared" si="6"/>
        <v>0</v>
      </c>
      <c r="G65" s="36">
        <f t="shared" si="6"/>
        <v>100</v>
      </c>
    </row>
    <row r="66" spans="1:7" ht="11.25">
      <c r="A66" s="4"/>
      <c r="B66" s="4"/>
      <c r="C66" s="36"/>
      <c r="D66" s="27"/>
      <c r="E66" s="27"/>
      <c r="F66" s="27"/>
      <c r="G66" s="27"/>
    </row>
    <row r="67" spans="1:7" ht="11.25">
      <c r="A67" s="15"/>
      <c r="B67" s="15" t="s">
        <v>58</v>
      </c>
      <c r="C67" s="36">
        <f>(C29/$G29)*100</f>
        <v>104.35609663306069</v>
      </c>
      <c r="D67" s="36">
        <f>(D29/$G29)*100</f>
        <v>66.67300741867986</v>
      </c>
      <c r="E67" s="36">
        <f>(E29/$G29)*100</f>
        <v>31.25356667300742</v>
      </c>
      <c r="F67" s="36">
        <f>(F29/$G29)*100</f>
        <v>2.0734259083127258</v>
      </c>
      <c r="G67" s="36">
        <f>(G29/$G29)*100</f>
        <v>100</v>
      </c>
    </row>
    <row r="68" spans="1:7" ht="11.25">
      <c r="A68" s="4"/>
      <c r="B68" s="4"/>
      <c r="C68" s="33"/>
      <c r="D68" s="33"/>
      <c r="E68" s="33"/>
      <c r="F68" s="33"/>
      <c r="G68" s="33"/>
    </row>
    <row r="69" spans="1:7" ht="11.25">
      <c r="A69" s="19"/>
      <c r="B69" s="19" t="s">
        <v>59</v>
      </c>
      <c r="C69" s="36">
        <f>(C31/$G31)*100</f>
        <v>84.69928382209085</v>
      </c>
      <c r="D69" s="36">
        <f>(D31/$G31)*100</f>
        <v>68.31716042242358</v>
      </c>
      <c r="E69" s="36">
        <f>(E31/$G31)*100</f>
        <v>25.521781662132536</v>
      </c>
      <c r="F69" s="36">
        <f>(F31/$G31)*100</f>
        <v>6.16105791544388</v>
      </c>
      <c r="G69" s="36">
        <f>(G31/$G31)*100</f>
        <v>100</v>
      </c>
    </row>
    <row r="70" spans="1:7" ht="11.25">
      <c r="A70" s="4"/>
      <c r="B70" s="4"/>
      <c r="C70" s="33"/>
      <c r="D70" s="33"/>
      <c r="E70" s="33"/>
      <c r="F70" s="33"/>
      <c r="G70" s="33"/>
    </row>
    <row r="71" spans="1:7" ht="12" thickBot="1">
      <c r="A71" s="34"/>
      <c r="B71" s="34" t="s">
        <v>60</v>
      </c>
      <c r="C71" s="35">
        <f>C69/$G69*100</f>
        <v>84.69928382209085</v>
      </c>
      <c r="D71" s="35">
        <f>D69/$G69*100</f>
        <v>68.31716042242358</v>
      </c>
      <c r="E71" s="35">
        <f>E69/$G69*100</f>
        <v>25.521781662132536</v>
      </c>
      <c r="F71" s="35">
        <f>F69/$G69*100</f>
        <v>6.16105791544388</v>
      </c>
      <c r="G71" s="35">
        <f>G69/$G69*100</f>
        <v>100</v>
      </c>
    </row>
    <row r="72" spans="2:7" ht="11.25">
      <c r="B72" s="4"/>
      <c r="C72" s="17"/>
      <c r="D72" s="17"/>
      <c r="E72" s="17"/>
      <c r="F72" s="17"/>
      <c r="G72" s="17"/>
    </row>
    <row r="73" spans="2:7" ht="11.25">
      <c r="B73" s="1" t="str">
        <f>+B35</f>
        <v>Fuente: Superintendencia de Isapres.</v>
      </c>
      <c r="C73" s="17"/>
      <c r="D73" s="17"/>
      <c r="E73" s="17"/>
      <c r="F73" s="17"/>
      <c r="G73" s="17"/>
    </row>
    <row r="74" spans="2:13" ht="23.25" customHeight="1">
      <c r="B74" s="150">
        <f>+B36</f>
      </c>
      <c r="C74" s="150"/>
      <c r="D74" s="150"/>
      <c r="E74" s="150"/>
      <c r="F74" s="150"/>
      <c r="G74" s="150"/>
      <c r="H74" s="130"/>
      <c r="I74" s="130"/>
      <c r="J74" s="130"/>
      <c r="K74" s="130"/>
      <c r="L74" s="130"/>
      <c r="M74" s="130"/>
    </row>
    <row r="75" spans="2:13" ht="34.5" customHeight="1">
      <c r="B75" s="150">
        <f>+B37</f>
      </c>
      <c r="C75" s="150"/>
      <c r="D75" s="150"/>
      <c r="E75" s="150"/>
      <c r="F75" s="150"/>
      <c r="G75" s="150"/>
      <c r="H75" s="129"/>
      <c r="I75" s="129"/>
      <c r="J75" s="129"/>
      <c r="K75" s="129"/>
      <c r="L75" s="129"/>
      <c r="M75" s="129"/>
    </row>
    <row r="76" spans="2:13" ht="23.25" customHeight="1">
      <c r="B76" s="149">
        <f>+B38</f>
      </c>
      <c r="C76" s="149"/>
      <c r="D76" s="149"/>
      <c r="E76" s="149"/>
      <c r="F76" s="149"/>
      <c r="G76" s="149"/>
      <c r="H76" s="130"/>
      <c r="I76" s="130"/>
      <c r="J76" s="130"/>
      <c r="K76" s="130"/>
      <c r="L76" s="130"/>
      <c r="M76" s="130"/>
    </row>
    <row r="77" spans="1:7" ht="12.75" hidden="1">
      <c r="A77" s="141" t="s">
        <v>248</v>
      </c>
      <c r="B77" s="141"/>
      <c r="C77" s="141"/>
      <c r="D77" s="141"/>
      <c r="E77" s="141"/>
      <c r="F77" s="141"/>
      <c r="G77" s="141"/>
    </row>
  </sheetData>
  <mergeCells count="15">
    <mergeCell ref="D5:G5"/>
    <mergeCell ref="B40:G40"/>
    <mergeCell ref="B36:G36"/>
    <mergeCell ref="B37:G37"/>
    <mergeCell ref="B38:G38"/>
    <mergeCell ref="A1:G1"/>
    <mergeCell ref="A39:G39"/>
    <mergeCell ref="A77:G77"/>
    <mergeCell ref="B41:G41"/>
    <mergeCell ref="B76:G76"/>
    <mergeCell ref="B74:G74"/>
    <mergeCell ref="B75:G75"/>
    <mergeCell ref="D43:G43"/>
    <mergeCell ref="B2:G2"/>
    <mergeCell ref="B3:G3"/>
  </mergeCells>
  <hyperlinks>
    <hyperlink ref="A1" location="Indice!A1" display="Volver"/>
    <hyperlink ref="A39" location="Indice!A1" display="Volver"/>
    <hyperlink ref="A77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184</v>
      </c>
      <c r="B1" s="1" t="s">
        <v>231</v>
      </c>
      <c r="C1" s="1" t="s">
        <v>185</v>
      </c>
    </row>
    <row r="2" spans="1:4" ht="11.25">
      <c r="A2" s="27">
        <f>+'Cartera vigente por mes'!L31</f>
        <v>1239434</v>
      </c>
      <c r="B2" s="27">
        <f>+'Cartera vigente por mes'!L68</f>
        <v>1507863</v>
      </c>
      <c r="C2" s="27">
        <f>SUM(A2:B2)</f>
        <v>2747297</v>
      </c>
      <c r="D2" s="1" t="s">
        <v>197</v>
      </c>
    </row>
    <row r="3" spans="1:4" ht="11.25">
      <c r="A3" s="27">
        <f>+'Variacion anual de cartera'!D34</f>
        <v>1233630</v>
      </c>
      <c r="B3" s="27">
        <f>+C3-A3</f>
        <v>1495458</v>
      </c>
      <c r="C3" s="27">
        <f>+'Variacion anual de cartera'!I34</f>
        <v>2729088</v>
      </c>
      <c r="D3" s="1" t="s">
        <v>232</v>
      </c>
    </row>
    <row r="4" spans="1:4" ht="11.25">
      <c r="A4" s="27">
        <f>+'Cotizantes por renta'!V30</f>
        <v>1233630</v>
      </c>
      <c r="B4" s="27"/>
      <c r="C4" s="27"/>
      <c r="D4" s="1" t="s">
        <v>204</v>
      </c>
    </row>
    <row r="5" spans="1:4" ht="11.25">
      <c r="A5" s="27">
        <f>+'Cartera por region'!Q30</f>
        <v>1233630</v>
      </c>
      <c r="B5" s="27">
        <f>+'Cartera por region'!Q70</f>
        <v>1495458</v>
      </c>
      <c r="C5" s="27">
        <f>+'Cartera por region'!Q109</f>
        <v>2729088</v>
      </c>
      <c r="D5" s="1" t="s">
        <v>206</v>
      </c>
    </row>
    <row r="6" spans="1:4" ht="11.25">
      <c r="A6" s="27">
        <f>+'Participacion de cartera'!C31</f>
        <v>1233630</v>
      </c>
      <c r="B6" s="27"/>
      <c r="C6" s="27">
        <f>+'Participacion de cartera'!F31</f>
        <v>2729088</v>
      </c>
      <c r="D6" s="1" t="s">
        <v>233</v>
      </c>
    </row>
    <row r="7" spans="1:4" ht="11.25">
      <c r="A7" s="27">
        <f>+'Participacion de cartera (2)'!C31</f>
        <v>1233630</v>
      </c>
      <c r="B7" s="27"/>
      <c r="C7" s="27">
        <f>+'Participacion de cartera (2)'!F31</f>
        <v>2729088</v>
      </c>
      <c r="D7" s="1" t="s">
        <v>234</v>
      </c>
    </row>
    <row r="8" spans="1:4" ht="11.25">
      <c r="A8" s="27"/>
      <c r="B8" s="27"/>
      <c r="C8" s="27">
        <f>+'Beneficiarios por tipo'!H31</f>
        <v>2729088</v>
      </c>
      <c r="D8" s="1" t="s">
        <v>235</v>
      </c>
    </row>
    <row r="9" spans="1:4" ht="11.25">
      <c r="A9" s="27">
        <f>+'Cartera masculina por edad'!S30</f>
        <v>806189</v>
      </c>
      <c r="B9" s="27">
        <f>+'Cartera masculina por edad'!S70</f>
        <v>594905</v>
      </c>
      <c r="C9" s="27">
        <f>SUM(A9:B9)</f>
        <v>1401094</v>
      </c>
      <c r="D9" s="1" t="s">
        <v>214</v>
      </c>
    </row>
    <row r="10" spans="1:4" ht="11.25">
      <c r="A10" s="27">
        <f>+'Cartera femenina por edad'!S30</f>
        <v>427441</v>
      </c>
      <c r="B10" s="27">
        <f>+'Cartera femenina por edad'!S70</f>
        <v>898023</v>
      </c>
      <c r="C10" s="27">
        <f>SUM(A10:B10)</f>
        <v>1325464</v>
      </c>
      <c r="D10" s="1" t="s">
        <v>218</v>
      </c>
    </row>
    <row r="11" spans="1:4" ht="11.25">
      <c r="A11" s="27">
        <f>SUM(A9:A10)</f>
        <v>1233630</v>
      </c>
      <c r="B11" s="27">
        <f>SUM(B9:B10)</f>
        <v>1492928</v>
      </c>
      <c r="C11" s="27">
        <f>SUM(C9:C10)+'Cartera total por edad'!C70</f>
        <v>2729088</v>
      </c>
      <c r="D11" s="1" t="s">
        <v>4</v>
      </c>
    </row>
    <row r="13" spans="1:4" ht="11.25">
      <c r="A13" s="27">
        <f>+'Cartera total por edad'!S30</f>
        <v>1233630</v>
      </c>
      <c r="B13" s="27">
        <f>+'Cartera total por edad'!T70</f>
        <v>1495458</v>
      </c>
      <c r="C13" s="27">
        <f>+'Cartera total por edad'!T109</f>
        <v>2729088</v>
      </c>
      <c r="D13" s="1" t="s">
        <v>222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10"/>
  <sheetViews>
    <sheetView showGridLines="0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P3"/>
    </sheetView>
  </sheetViews>
  <sheetFormatPr defaultColWidth="6.796875" defaultRowHeight="15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6.69921875" style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34" width="0" style="1" hidden="1" customWidth="1"/>
    <col min="35" max="16384" width="6.69921875" style="1" customWidth="1"/>
  </cols>
  <sheetData>
    <row r="1" spans="1:16" ht="13.5" thickBot="1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55" ht="13.5">
      <c r="B2" s="143" t="s">
        <v>119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4"/>
      <c r="S2" s="5" t="s">
        <v>120</v>
      </c>
      <c r="T2" s="6" t="s">
        <v>121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43" t="s">
        <v>254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4"/>
      <c r="R3" s="4"/>
      <c r="S3" s="7" t="s">
        <v>122</v>
      </c>
      <c r="T3" s="6" t="s">
        <v>123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124</v>
      </c>
      <c r="T4" s="6" t="s">
        <v>125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1.25">
      <c r="A5" s="10" t="s">
        <v>40</v>
      </c>
      <c r="B5" s="11" t="s">
        <v>41</v>
      </c>
      <c r="C5" s="12" t="s">
        <v>253</v>
      </c>
      <c r="D5" s="13" t="s">
        <v>126</v>
      </c>
      <c r="E5" s="13" t="s">
        <v>127</v>
      </c>
      <c r="F5" s="13" t="s">
        <v>128</v>
      </c>
      <c r="G5" s="13" t="s">
        <v>129</v>
      </c>
      <c r="H5" s="13" t="s">
        <v>130</v>
      </c>
      <c r="I5" s="13" t="s">
        <v>131</v>
      </c>
      <c r="J5" s="13" t="s">
        <v>132</v>
      </c>
      <c r="K5" s="13" t="s">
        <v>133</v>
      </c>
      <c r="L5" s="13" t="s">
        <v>134</v>
      </c>
      <c r="M5" s="13" t="s">
        <v>135</v>
      </c>
      <c r="N5" s="13" t="s">
        <v>136</v>
      </c>
      <c r="O5" s="13" t="s">
        <v>137</v>
      </c>
      <c r="P5" s="13" t="s">
        <v>138</v>
      </c>
      <c r="R5" s="4"/>
      <c r="S5" s="7" t="s">
        <v>139</v>
      </c>
      <c r="T5" s="1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57</v>
      </c>
      <c r="B6" s="15" t="s">
        <v>42</v>
      </c>
      <c r="C6" s="16">
        <v>58536</v>
      </c>
      <c r="D6" s="16">
        <v>57254</v>
      </c>
      <c r="E6" s="16">
        <v>56434</v>
      </c>
      <c r="F6" s="16">
        <v>55806</v>
      </c>
      <c r="G6" s="16">
        <v>55142</v>
      </c>
      <c r="H6" s="16">
        <v>54520</v>
      </c>
      <c r="I6" s="16">
        <v>54380</v>
      </c>
      <c r="J6" s="16">
        <v>53657</v>
      </c>
      <c r="K6" s="16">
        <v>52714</v>
      </c>
      <c r="L6" s="16">
        <v>52804</v>
      </c>
      <c r="M6" s="16">
        <v>53468</v>
      </c>
      <c r="N6" s="16">
        <v>54350</v>
      </c>
      <c r="O6" s="16">
        <v>56966</v>
      </c>
      <c r="P6" s="17">
        <f aca="true" t="shared" si="0" ref="P6:P16">AVERAGE(D6:O6)</f>
        <v>54791.25</v>
      </c>
      <c r="Q6" s="63"/>
      <c r="R6" s="4"/>
      <c r="S6" s="18">
        <f aca="true" t="shared" si="1" ref="S6:S15">+I43/I6</f>
        <v>0.8037697682971681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66</v>
      </c>
      <c r="B7" s="15" t="s">
        <v>259</v>
      </c>
      <c r="C7" s="16">
        <v>74780</v>
      </c>
      <c r="D7" s="16">
        <v>74314</v>
      </c>
      <c r="E7" s="16">
        <v>73662</v>
      </c>
      <c r="F7" s="16">
        <v>72956</v>
      </c>
      <c r="G7" s="16">
        <v>72311</v>
      </c>
      <c r="H7" s="16">
        <v>62883</v>
      </c>
      <c r="I7" s="16">
        <v>54197</v>
      </c>
      <c r="J7" s="16">
        <v>50027</v>
      </c>
      <c r="K7" s="16">
        <v>45331</v>
      </c>
      <c r="L7" s="16">
        <v>42170</v>
      </c>
      <c r="M7" s="16">
        <v>39223</v>
      </c>
      <c r="N7" s="16">
        <v>38131</v>
      </c>
      <c r="O7" s="16"/>
      <c r="P7" s="17">
        <f t="shared" si="0"/>
        <v>56836.818181818184</v>
      </c>
      <c r="Q7" s="63"/>
      <c r="S7" s="18">
        <f t="shared" si="1"/>
        <v>1.2199383729726738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67</v>
      </c>
      <c r="B8" s="15" t="s">
        <v>43</v>
      </c>
      <c r="C8" s="16">
        <v>146064</v>
      </c>
      <c r="D8" s="16">
        <v>146590</v>
      </c>
      <c r="E8" s="16">
        <v>146246</v>
      </c>
      <c r="F8" s="16">
        <v>145346</v>
      </c>
      <c r="G8" s="16">
        <v>144672</v>
      </c>
      <c r="H8" s="16">
        <v>145617</v>
      </c>
      <c r="I8" s="16">
        <v>146244</v>
      </c>
      <c r="J8" s="16">
        <v>146996</v>
      </c>
      <c r="K8" s="16">
        <v>147888</v>
      </c>
      <c r="L8" s="16">
        <v>148700</v>
      </c>
      <c r="M8" s="16">
        <v>149191</v>
      </c>
      <c r="N8" s="16">
        <v>149792</v>
      </c>
      <c r="O8" s="16">
        <v>155995</v>
      </c>
      <c r="P8" s="17">
        <f t="shared" si="0"/>
        <v>147773.08333333334</v>
      </c>
      <c r="Q8" s="63"/>
      <c r="S8" s="18">
        <f t="shared" si="1"/>
        <v>1.2405500396597466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70</v>
      </c>
      <c r="B9" s="15" t="s">
        <v>44</v>
      </c>
      <c r="C9" s="16">
        <v>20406</v>
      </c>
      <c r="D9" s="16">
        <v>20334</v>
      </c>
      <c r="E9" s="16">
        <v>20139</v>
      </c>
      <c r="F9" s="16">
        <v>20227</v>
      </c>
      <c r="G9" s="16">
        <v>20217</v>
      </c>
      <c r="H9" s="16">
        <v>20115</v>
      </c>
      <c r="I9" s="16">
        <v>20155</v>
      </c>
      <c r="J9" s="16">
        <v>20187</v>
      </c>
      <c r="K9" s="16">
        <v>20515</v>
      </c>
      <c r="L9" s="16">
        <v>20693</v>
      </c>
      <c r="M9" s="16">
        <v>20878</v>
      </c>
      <c r="N9" s="16">
        <v>21029</v>
      </c>
      <c r="O9" s="16">
        <v>21656</v>
      </c>
      <c r="P9" s="17">
        <f t="shared" si="0"/>
        <v>20512.083333333332</v>
      </c>
      <c r="Q9" s="63"/>
      <c r="R9" s="4"/>
      <c r="S9" s="18">
        <f t="shared" si="1"/>
        <v>1.4475812453485488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78</v>
      </c>
      <c r="B10" s="15" t="s">
        <v>260</v>
      </c>
      <c r="C10" s="16">
        <v>270943</v>
      </c>
      <c r="D10" s="16">
        <v>272344</v>
      </c>
      <c r="E10" s="16">
        <v>273386</v>
      </c>
      <c r="F10" s="16">
        <v>273188</v>
      </c>
      <c r="G10" s="16">
        <v>273965</v>
      </c>
      <c r="H10" s="16">
        <v>276797</v>
      </c>
      <c r="I10" s="16">
        <v>277410</v>
      </c>
      <c r="J10" s="16">
        <v>278518</v>
      </c>
      <c r="K10" s="16">
        <v>279102</v>
      </c>
      <c r="L10" s="16">
        <v>280799</v>
      </c>
      <c r="M10" s="16">
        <v>280506</v>
      </c>
      <c r="N10" s="16">
        <v>279717</v>
      </c>
      <c r="O10" s="16">
        <v>285557</v>
      </c>
      <c r="P10" s="17">
        <f t="shared" si="0"/>
        <v>277607.4166666667</v>
      </c>
      <c r="Q10" s="63"/>
      <c r="R10" s="4"/>
      <c r="S10" s="18">
        <f t="shared" si="1"/>
        <v>1.0718467250639847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80</v>
      </c>
      <c r="B11" s="15" t="s">
        <v>45</v>
      </c>
      <c r="C11" s="16">
        <v>64076</v>
      </c>
      <c r="D11" s="16">
        <v>64211</v>
      </c>
      <c r="E11" s="16">
        <v>64331</v>
      </c>
      <c r="F11" s="16">
        <v>64193</v>
      </c>
      <c r="G11" s="16">
        <v>64049</v>
      </c>
      <c r="H11" s="16">
        <v>64300</v>
      </c>
      <c r="I11" s="16">
        <v>64605</v>
      </c>
      <c r="J11" s="16">
        <v>64556</v>
      </c>
      <c r="K11" s="16">
        <v>64780</v>
      </c>
      <c r="L11" s="16">
        <v>64899</v>
      </c>
      <c r="M11" s="16">
        <v>64950</v>
      </c>
      <c r="N11" s="16">
        <v>65073</v>
      </c>
      <c r="O11" s="16">
        <v>67841</v>
      </c>
      <c r="P11" s="17">
        <f t="shared" si="0"/>
        <v>64815.666666666664</v>
      </c>
      <c r="Q11" s="63"/>
      <c r="R11" s="4"/>
      <c r="S11" s="18">
        <f t="shared" si="1"/>
        <v>1.0209271728194411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88</v>
      </c>
      <c r="B12" s="15" t="s">
        <v>261</v>
      </c>
      <c r="C12" s="16">
        <v>87337</v>
      </c>
      <c r="D12" s="16">
        <v>88171</v>
      </c>
      <c r="E12" s="16">
        <v>88542</v>
      </c>
      <c r="F12" s="16">
        <v>89074</v>
      </c>
      <c r="G12" s="16">
        <v>89376</v>
      </c>
      <c r="H12" s="16">
        <v>90696</v>
      </c>
      <c r="I12" s="16">
        <v>91321</v>
      </c>
      <c r="J12" s="16">
        <v>91520</v>
      </c>
      <c r="K12" s="16">
        <v>91372</v>
      </c>
      <c r="L12" s="16">
        <v>91256</v>
      </c>
      <c r="M12" s="16">
        <v>91176</v>
      </c>
      <c r="N12" s="16">
        <v>90945</v>
      </c>
      <c r="O12" s="16">
        <v>93800</v>
      </c>
      <c r="P12" s="17">
        <f t="shared" si="0"/>
        <v>90604.08333333333</v>
      </c>
      <c r="Q12" s="63"/>
      <c r="R12" s="4"/>
      <c r="S12" s="18">
        <f t="shared" si="1"/>
        <v>1.104368108102189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>
        <v>99</v>
      </c>
      <c r="B13" s="15" t="s">
        <v>46</v>
      </c>
      <c r="C13" s="16">
        <v>209345</v>
      </c>
      <c r="D13" s="16">
        <v>209666</v>
      </c>
      <c r="E13" s="16">
        <v>209619</v>
      </c>
      <c r="F13" s="16">
        <v>208854</v>
      </c>
      <c r="G13" s="16">
        <v>207964</v>
      </c>
      <c r="H13" s="16">
        <v>208950</v>
      </c>
      <c r="I13" s="16">
        <v>212128</v>
      </c>
      <c r="J13" s="16">
        <v>212721</v>
      </c>
      <c r="K13" s="16">
        <v>213529</v>
      </c>
      <c r="L13" s="16">
        <v>214178</v>
      </c>
      <c r="M13" s="16">
        <v>214581</v>
      </c>
      <c r="N13" s="16">
        <v>214973</v>
      </c>
      <c r="O13" s="16">
        <v>223127</v>
      </c>
      <c r="P13" s="17">
        <f t="shared" si="0"/>
        <v>212524.16666666666</v>
      </c>
      <c r="Q13" s="63"/>
      <c r="R13" s="4"/>
      <c r="S13" s="18">
        <f t="shared" si="1"/>
        <v>1.2321145723336853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1.25">
      <c r="A14" s="4">
        <v>104</v>
      </c>
      <c r="B14" s="15" t="s">
        <v>47</v>
      </c>
      <c r="C14" s="16">
        <v>16266</v>
      </c>
      <c r="D14" s="16">
        <v>16747</v>
      </c>
      <c r="E14" s="16">
        <v>16947</v>
      </c>
      <c r="F14" s="16">
        <v>17251</v>
      </c>
      <c r="G14" s="16">
        <v>17570</v>
      </c>
      <c r="H14" s="16">
        <v>17981</v>
      </c>
      <c r="I14" s="16">
        <v>18507</v>
      </c>
      <c r="J14" s="16">
        <v>19120</v>
      </c>
      <c r="K14" s="16">
        <v>19858</v>
      </c>
      <c r="L14" s="16">
        <v>20330</v>
      </c>
      <c r="M14" s="16">
        <v>20997</v>
      </c>
      <c r="N14" s="16">
        <v>20838</v>
      </c>
      <c r="O14" s="16">
        <v>20738</v>
      </c>
      <c r="P14" s="17">
        <f t="shared" si="0"/>
        <v>18907</v>
      </c>
      <c r="Q14" s="63"/>
      <c r="R14" s="4"/>
      <c r="S14" s="18">
        <f t="shared" si="1"/>
        <v>0.7487437185929648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1.25">
      <c r="A15" s="4">
        <v>107</v>
      </c>
      <c r="B15" s="15" t="s">
        <v>48</v>
      </c>
      <c r="C15" s="16">
        <v>257188</v>
      </c>
      <c r="D15" s="16">
        <v>255207</v>
      </c>
      <c r="E15" s="16">
        <v>253822</v>
      </c>
      <c r="F15" s="16">
        <v>253119</v>
      </c>
      <c r="G15" s="16">
        <v>252153</v>
      </c>
      <c r="H15" s="16">
        <v>251737</v>
      </c>
      <c r="I15" s="16">
        <v>251440</v>
      </c>
      <c r="J15" s="16">
        <v>250182</v>
      </c>
      <c r="K15" s="16">
        <v>248120</v>
      </c>
      <c r="L15" s="16">
        <v>245466</v>
      </c>
      <c r="M15" s="16">
        <v>244572</v>
      </c>
      <c r="N15" s="16">
        <v>243491</v>
      </c>
      <c r="O15" s="16">
        <v>249337</v>
      </c>
      <c r="P15" s="17">
        <f t="shared" si="0"/>
        <v>249887.16666666666</v>
      </c>
      <c r="Q15" s="63"/>
      <c r="R15" s="4"/>
      <c r="S15" s="18">
        <f t="shared" si="1"/>
        <v>1.5051503340757237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1.25" hidden="1">
      <c r="A16" s="16">
        <v>108</v>
      </c>
      <c r="B16" s="19" t="s">
        <v>78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 t="e">
        <f t="shared" si="0"/>
        <v>#DIV/0!</v>
      </c>
      <c r="Q16" s="4"/>
      <c r="R16" s="4"/>
      <c r="S16" s="18" t="e">
        <f>+I54/I16</f>
        <v>#DIV/0!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/>
      <c r="B17" s="4"/>
      <c r="C17" s="16"/>
      <c r="D17" s="17"/>
      <c r="E17" s="17"/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2:255" ht="11.25">
      <c r="B18" s="15" t="s">
        <v>49</v>
      </c>
      <c r="C18" s="17">
        <f aca="true" t="shared" si="2" ref="C18:I18">SUM(C6:C17)</f>
        <v>1204941</v>
      </c>
      <c r="D18" s="17">
        <f t="shared" si="2"/>
        <v>1204838</v>
      </c>
      <c r="E18" s="17">
        <f t="shared" si="2"/>
        <v>1203128</v>
      </c>
      <c r="F18" s="17">
        <f t="shared" si="2"/>
        <v>1200014</v>
      </c>
      <c r="G18" s="17">
        <f t="shared" si="2"/>
        <v>1197419</v>
      </c>
      <c r="H18" s="17">
        <f t="shared" si="2"/>
        <v>1193596</v>
      </c>
      <c r="I18" s="17">
        <f t="shared" si="2"/>
        <v>1190387</v>
      </c>
      <c r="J18" s="17">
        <f>SUM(J6:J17)</f>
        <v>1187484</v>
      </c>
      <c r="K18" s="17">
        <f>SUM(K6:K17)</f>
        <v>1183209</v>
      </c>
      <c r="L18" s="17">
        <f>SUM(L6:L17)</f>
        <v>1181295</v>
      </c>
      <c r="M18" s="17">
        <f>SUM(M6:M17)</f>
        <v>1179542</v>
      </c>
      <c r="N18" s="17">
        <f>SUM(N6:N17)</f>
        <v>1178339</v>
      </c>
      <c r="O18" s="17">
        <f>SUM(O6:O17)</f>
        <v>1175017</v>
      </c>
      <c r="P18" s="17">
        <f>AVERAGE(D18:O18)</f>
        <v>1189522.3333333333</v>
      </c>
      <c r="Q18" s="20"/>
      <c r="R18" s="20"/>
      <c r="S18" s="18">
        <f>+I55/I18</f>
        <v>1.2082230400701621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ht="11.25">
      <c r="A19" s="4"/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1.25">
      <c r="A20" s="4">
        <v>62</v>
      </c>
      <c r="B20" s="15" t="s">
        <v>50</v>
      </c>
      <c r="C20" s="16">
        <v>2098</v>
      </c>
      <c r="D20" s="16">
        <v>2091</v>
      </c>
      <c r="E20" s="16">
        <v>2082</v>
      </c>
      <c r="F20" s="16">
        <v>2068</v>
      </c>
      <c r="G20" s="16">
        <v>2056</v>
      </c>
      <c r="H20" s="16">
        <v>2053</v>
      </c>
      <c r="I20" s="16">
        <v>2058</v>
      </c>
      <c r="J20" s="16">
        <v>2059</v>
      </c>
      <c r="K20" s="16">
        <v>2059</v>
      </c>
      <c r="L20" s="16">
        <v>2053</v>
      </c>
      <c r="M20" s="16">
        <v>2048</v>
      </c>
      <c r="N20" s="16">
        <v>2045</v>
      </c>
      <c r="O20" s="16">
        <v>2038</v>
      </c>
      <c r="P20" s="17">
        <f aca="true" t="shared" si="3" ref="P20:P27">AVERAGE(D20:O20)</f>
        <v>2059.1666666666665</v>
      </c>
      <c r="Q20" s="4"/>
      <c r="R20" s="4"/>
      <c r="S20" s="18">
        <f aca="true" t="shared" si="4" ref="S20:S27">+I57/I20</f>
        <v>2.5155490767735667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>
        <v>63</v>
      </c>
      <c r="B21" s="15" t="s">
        <v>51</v>
      </c>
      <c r="C21" s="16">
        <v>18185</v>
      </c>
      <c r="D21" s="16">
        <v>18180</v>
      </c>
      <c r="E21" s="16">
        <v>18197</v>
      </c>
      <c r="F21" s="16">
        <v>18024</v>
      </c>
      <c r="G21" s="16">
        <v>17910</v>
      </c>
      <c r="H21" s="16">
        <v>17860</v>
      </c>
      <c r="I21" s="16">
        <v>17822</v>
      </c>
      <c r="J21" s="16">
        <v>17881</v>
      </c>
      <c r="K21" s="16">
        <v>17880</v>
      </c>
      <c r="L21" s="16">
        <v>17782</v>
      </c>
      <c r="M21" s="16">
        <v>17750</v>
      </c>
      <c r="N21" s="16">
        <v>17740</v>
      </c>
      <c r="O21" s="16">
        <v>18217</v>
      </c>
      <c r="P21" s="17">
        <f t="shared" si="3"/>
        <v>17936.916666666668</v>
      </c>
      <c r="Q21" s="21"/>
      <c r="R21" s="21"/>
      <c r="S21" s="18">
        <f t="shared" si="4"/>
        <v>1.5786107058691505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1.25">
      <c r="A22" s="4">
        <v>65</v>
      </c>
      <c r="B22" s="15" t="s">
        <v>52</v>
      </c>
      <c r="C22" s="16">
        <v>9808</v>
      </c>
      <c r="D22" s="16">
        <v>9841</v>
      </c>
      <c r="E22" s="16">
        <v>9849</v>
      </c>
      <c r="F22" s="16">
        <v>9895</v>
      </c>
      <c r="G22" s="16">
        <v>9904</v>
      </c>
      <c r="H22" s="16">
        <v>9934</v>
      </c>
      <c r="I22" s="16">
        <v>9948</v>
      </c>
      <c r="J22" s="16">
        <v>9971</v>
      </c>
      <c r="K22" s="16">
        <v>10020</v>
      </c>
      <c r="L22" s="16">
        <v>10115</v>
      </c>
      <c r="M22" s="16">
        <v>10146</v>
      </c>
      <c r="N22" s="16">
        <v>10211</v>
      </c>
      <c r="O22" s="16">
        <v>10193</v>
      </c>
      <c r="P22" s="17">
        <f t="shared" si="3"/>
        <v>10002.25</v>
      </c>
      <c r="Q22" s="21"/>
      <c r="R22" s="21"/>
      <c r="S22" s="18">
        <f t="shared" si="4"/>
        <v>2.3717330116606354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11.25">
      <c r="A23" s="4">
        <v>68</v>
      </c>
      <c r="B23" s="15" t="s">
        <v>53</v>
      </c>
      <c r="C23" s="16">
        <v>1591</v>
      </c>
      <c r="D23" s="16">
        <v>1575</v>
      </c>
      <c r="E23" s="16">
        <v>1548</v>
      </c>
      <c r="F23" s="16">
        <v>1569</v>
      </c>
      <c r="G23" s="16">
        <v>1577</v>
      </c>
      <c r="H23" s="16">
        <v>1591</v>
      </c>
      <c r="I23" s="16">
        <v>1589</v>
      </c>
      <c r="J23" s="16">
        <v>1594</v>
      </c>
      <c r="K23" s="16">
        <v>1590</v>
      </c>
      <c r="L23" s="16">
        <v>1590</v>
      </c>
      <c r="M23" s="16">
        <v>1595</v>
      </c>
      <c r="N23" s="16">
        <v>1592</v>
      </c>
      <c r="O23" s="16">
        <v>1605</v>
      </c>
      <c r="P23" s="17">
        <f t="shared" si="3"/>
        <v>1584.5833333333333</v>
      </c>
      <c r="Q23" s="4"/>
      <c r="R23" s="4"/>
      <c r="S23" s="18">
        <f t="shared" si="4"/>
        <v>2.286972938955318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1.25">
      <c r="A24" s="4">
        <v>76</v>
      </c>
      <c r="B24" s="15" t="s">
        <v>54</v>
      </c>
      <c r="C24" s="16">
        <v>13305</v>
      </c>
      <c r="D24" s="16">
        <v>13285</v>
      </c>
      <c r="E24" s="16">
        <v>13280</v>
      </c>
      <c r="F24" s="16">
        <v>13270</v>
      </c>
      <c r="G24" s="16">
        <v>13257</v>
      </c>
      <c r="H24" s="16">
        <v>13250</v>
      </c>
      <c r="I24" s="16">
        <v>13242</v>
      </c>
      <c r="J24" s="16">
        <v>13206</v>
      </c>
      <c r="K24" s="16">
        <v>13182</v>
      </c>
      <c r="L24" s="16">
        <v>13167</v>
      </c>
      <c r="M24" s="16">
        <v>13155</v>
      </c>
      <c r="N24" s="16">
        <v>13132</v>
      </c>
      <c r="O24" s="16">
        <v>13095</v>
      </c>
      <c r="P24" s="17">
        <f t="shared" si="3"/>
        <v>13210.083333333334</v>
      </c>
      <c r="Q24" s="4"/>
      <c r="R24" s="4"/>
      <c r="S24" s="18">
        <f t="shared" si="4"/>
        <v>1.0477269294668479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1.25">
      <c r="A25" s="4">
        <v>81</v>
      </c>
      <c r="B25" s="15" t="s">
        <v>55</v>
      </c>
      <c r="C25" s="16">
        <v>4462</v>
      </c>
      <c r="D25" s="16">
        <v>4594</v>
      </c>
      <c r="E25" s="16">
        <v>4840</v>
      </c>
      <c r="F25" s="16">
        <v>4997</v>
      </c>
      <c r="G25" s="16">
        <v>5191</v>
      </c>
      <c r="H25" s="16">
        <v>5393</v>
      </c>
      <c r="I25" s="16">
        <v>5499</v>
      </c>
      <c r="J25" s="16">
        <v>5694</v>
      </c>
      <c r="K25" s="16">
        <v>5842</v>
      </c>
      <c r="L25" s="16">
        <v>5991</v>
      </c>
      <c r="M25" s="16">
        <v>6083</v>
      </c>
      <c r="N25" s="16">
        <v>6114</v>
      </c>
      <c r="O25" s="16">
        <v>6193</v>
      </c>
      <c r="P25" s="17">
        <f t="shared" si="3"/>
        <v>5535.916666666667</v>
      </c>
      <c r="Q25" s="4"/>
      <c r="R25" s="4"/>
      <c r="S25" s="18">
        <f t="shared" si="4"/>
        <v>1.2658665211856701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1.25">
      <c r="A26" s="4">
        <v>85</v>
      </c>
      <c r="B26" s="15" t="s">
        <v>56</v>
      </c>
      <c r="C26" s="16">
        <v>6552</v>
      </c>
      <c r="D26" s="16">
        <v>6497</v>
      </c>
      <c r="E26" s="16">
        <v>6402</v>
      </c>
      <c r="F26" s="16">
        <v>6338</v>
      </c>
      <c r="G26" s="16">
        <v>6289</v>
      </c>
      <c r="H26" s="16">
        <v>6199</v>
      </c>
      <c r="I26" s="16">
        <v>6154</v>
      </c>
      <c r="J26" s="16">
        <v>6113</v>
      </c>
      <c r="K26" s="16">
        <v>6062</v>
      </c>
      <c r="L26" s="16">
        <v>5936</v>
      </c>
      <c r="M26" s="16">
        <v>5846</v>
      </c>
      <c r="N26" s="16">
        <v>5801</v>
      </c>
      <c r="O26" s="16">
        <v>5749</v>
      </c>
      <c r="P26" s="17">
        <f t="shared" si="3"/>
        <v>6115.5</v>
      </c>
      <c r="Q26" s="4"/>
      <c r="R26" s="4"/>
      <c r="S26" s="18">
        <f t="shared" si="4"/>
        <v>1.6434839129021774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1.25">
      <c r="A27" s="4">
        <v>94</v>
      </c>
      <c r="B27" s="15" t="s">
        <v>57</v>
      </c>
      <c r="C27" s="16">
        <v>1572</v>
      </c>
      <c r="D27" s="16">
        <v>1573</v>
      </c>
      <c r="E27" s="16">
        <v>1554</v>
      </c>
      <c r="F27" s="16">
        <v>1540</v>
      </c>
      <c r="G27" s="16">
        <v>1518</v>
      </c>
      <c r="H27" s="16">
        <v>1506</v>
      </c>
      <c r="I27" s="16">
        <v>1510</v>
      </c>
      <c r="J27" s="16">
        <v>1509</v>
      </c>
      <c r="K27" s="16">
        <v>1513</v>
      </c>
      <c r="L27" s="16">
        <v>1505</v>
      </c>
      <c r="M27" s="16">
        <v>1519</v>
      </c>
      <c r="N27" s="16">
        <v>1523</v>
      </c>
      <c r="O27" s="16">
        <v>1523</v>
      </c>
      <c r="P27" s="17">
        <f t="shared" si="3"/>
        <v>1524.4166666666667</v>
      </c>
      <c r="Q27" s="4"/>
      <c r="R27" s="4"/>
      <c r="S27" s="18">
        <f t="shared" si="4"/>
        <v>2.2019867549668874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1.25">
      <c r="A28" s="4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1.25">
      <c r="A29" s="15"/>
      <c r="B29" s="15" t="s">
        <v>58</v>
      </c>
      <c r="C29" s="17">
        <f aca="true" t="shared" si="5" ref="C29:I29">SUM(C20:C27)</f>
        <v>57573</v>
      </c>
      <c r="D29" s="17">
        <f t="shared" si="5"/>
        <v>57636</v>
      </c>
      <c r="E29" s="17">
        <f t="shared" si="5"/>
        <v>57752</v>
      </c>
      <c r="F29" s="17">
        <f t="shared" si="5"/>
        <v>57701</v>
      </c>
      <c r="G29" s="17">
        <f t="shared" si="5"/>
        <v>57702</v>
      </c>
      <c r="H29" s="17">
        <f t="shared" si="5"/>
        <v>57786</v>
      </c>
      <c r="I29" s="17">
        <f t="shared" si="5"/>
        <v>57822</v>
      </c>
      <c r="J29" s="17">
        <f>SUM(J20:J27)</f>
        <v>58027</v>
      </c>
      <c r="K29" s="17">
        <f>SUM(K20:K27)</f>
        <v>58148</v>
      </c>
      <c r="L29" s="17">
        <f>SUM(L20:L27)</f>
        <v>58139</v>
      </c>
      <c r="M29" s="17">
        <f>SUM(M20:M27)</f>
        <v>58142</v>
      </c>
      <c r="N29" s="17">
        <f>SUM(N20:N27)</f>
        <v>58158</v>
      </c>
      <c r="O29" s="17">
        <f>SUM(O20:O27)</f>
        <v>58613</v>
      </c>
      <c r="P29" s="17">
        <f>AVERAGE(D29:O29)</f>
        <v>57968.833333333336</v>
      </c>
      <c r="Q29" s="20"/>
      <c r="R29" s="20"/>
      <c r="S29" s="18">
        <f>+I66/I29</f>
        <v>1.6397391996126043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ht="11.25">
      <c r="A30" s="4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0"/>
      <c r="R30" s="20"/>
      <c r="S30" s="4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ht="12" thickBot="1">
      <c r="A31" s="22"/>
      <c r="B31" s="22" t="s">
        <v>59</v>
      </c>
      <c r="C31" s="23">
        <f aca="true" t="shared" si="6" ref="C31:I31">C18+C29</f>
        <v>1262514</v>
      </c>
      <c r="D31" s="23">
        <f t="shared" si="6"/>
        <v>1262474</v>
      </c>
      <c r="E31" s="23">
        <f t="shared" si="6"/>
        <v>1260880</v>
      </c>
      <c r="F31" s="23">
        <f t="shared" si="6"/>
        <v>1257715</v>
      </c>
      <c r="G31" s="23">
        <f t="shared" si="6"/>
        <v>1255121</v>
      </c>
      <c r="H31" s="23">
        <f t="shared" si="6"/>
        <v>1251382</v>
      </c>
      <c r="I31" s="23">
        <f t="shared" si="6"/>
        <v>1248209</v>
      </c>
      <c r="J31" s="23">
        <f>J18+J29</f>
        <v>1245511</v>
      </c>
      <c r="K31" s="23">
        <f>K18+K29</f>
        <v>1241357</v>
      </c>
      <c r="L31" s="23">
        <f>L18+L29</f>
        <v>1239434</v>
      </c>
      <c r="M31" s="23">
        <f>M18+M29</f>
        <v>1237684</v>
      </c>
      <c r="N31" s="23">
        <f>N18+N29</f>
        <v>1236497</v>
      </c>
      <c r="O31" s="23">
        <f>O18+O29</f>
        <v>1233630</v>
      </c>
      <c r="P31" s="24">
        <f>AVERAGE(D31:O31)</f>
        <v>1247491.1666666667</v>
      </c>
      <c r="Q31" s="20"/>
      <c r="R31" s="20"/>
      <c r="S31" s="18">
        <f>+I68/I31</f>
        <v>1.2282125829889066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2:255" ht="11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1"/>
      <c r="R32" s="21"/>
      <c r="S32" s="4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2:255" ht="11.25">
      <c r="B33" s="15" t="s">
        <v>79</v>
      </c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1"/>
      <c r="R33" s="21"/>
      <c r="S33" s="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2:255" ht="21.7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21"/>
      <c r="R34" s="21"/>
      <c r="S34" s="4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2:255" ht="22.5" customHeight="1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2:255" ht="25.5" customHeight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1.25">
      <c r="A37" s="15"/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>
      <c r="A38" s="141" t="s">
        <v>248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2:255" ht="13.5">
      <c r="B39" s="143" t="s">
        <v>140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2:255" ht="13.5">
      <c r="B40" s="143" t="s">
        <v>255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2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0" t="s">
        <v>40</v>
      </c>
      <c r="B42" s="11" t="s">
        <v>41</v>
      </c>
      <c r="C42" s="12" t="str">
        <f>+C5</f>
        <v>Dic/02</v>
      </c>
      <c r="D42" s="13" t="s">
        <v>126</v>
      </c>
      <c r="E42" s="13" t="s">
        <v>127</v>
      </c>
      <c r="F42" s="13" t="s">
        <v>128</v>
      </c>
      <c r="G42" s="13" t="s">
        <v>129</v>
      </c>
      <c r="H42" s="13" t="s">
        <v>130</v>
      </c>
      <c r="I42" s="13" t="s">
        <v>131</v>
      </c>
      <c r="J42" s="13" t="s">
        <v>132</v>
      </c>
      <c r="K42" s="13" t="s">
        <v>133</v>
      </c>
      <c r="L42" s="13" t="s">
        <v>134</v>
      </c>
      <c r="M42" s="13" t="s">
        <v>135</v>
      </c>
      <c r="N42" s="13" t="s">
        <v>136</v>
      </c>
      <c r="O42" s="13" t="s">
        <v>137</v>
      </c>
      <c r="P42" s="13" t="s">
        <v>138</v>
      </c>
      <c r="Q42" s="4"/>
      <c r="R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1.25">
      <c r="A43" s="4">
        <v>57</v>
      </c>
      <c r="B43" s="15" t="str">
        <f aca="true" t="shared" si="7" ref="B43:B52">+B6</f>
        <v>Promepart</v>
      </c>
      <c r="C43" s="16">
        <v>48361</v>
      </c>
      <c r="D43" s="16">
        <v>47156</v>
      </c>
      <c r="E43" s="16">
        <v>46427</v>
      </c>
      <c r="F43" s="16">
        <v>45885</v>
      </c>
      <c r="G43" s="16">
        <v>45245</v>
      </c>
      <c r="H43" s="16">
        <v>44267</v>
      </c>
      <c r="I43" s="16">
        <v>43709</v>
      </c>
      <c r="J43" s="16">
        <v>42504</v>
      </c>
      <c r="K43" s="16">
        <v>41080</v>
      </c>
      <c r="L43" s="16">
        <v>40374</v>
      </c>
      <c r="M43" s="16">
        <v>40165</v>
      </c>
      <c r="N43" s="16">
        <v>40111</v>
      </c>
      <c r="O43" s="16">
        <v>41558</v>
      </c>
      <c r="P43" s="17">
        <f aca="true" t="shared" si="8" ref="P43:P53">AVERAGE(D43:O43)</f>
        <v>43206.75</v>
      </c>
      <c r="Q43" s="4"/>
      <c r="R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1.25">
      <c r="A44" s="4">
        <v>66</v>
      </c>
      <c r="B44" s="15" t="str">
        <f t="shared" si="7"/>
        <v>Vida Plena S.A.</v>
      </c>
      <c r="C44" s="16">
        <v>91730</v>
      </c>
      <c r="D44" s="16">
        <v>91081</v>
      </c>
      <c r="E44" s="16">
        <v>90238</v>
      </c>
      <c r="F44" s="16">
        <v>89255</v>
      </c>
      <c r="G44" s="16">
        <v>88442</v>
      </c>
      <c r="H44" s="16">
        <v>76677</v>
      </c>
      <c r="I44" s="16">
        <v>66117</v>
      </c>
      <c r="J44" s="16">
        <v>60748</v>
      </c>
      <c r="K44" s="16">
        <v>53756</v>
      </c>
      <c r="L44" s="16">
        <v>49835</v>
      </c>
      <c r="M44" s="16">
        <v>44511</v>
      </c>
      <c r="N44" s="16">
        <v>42827</v>
      </c>
      <c r="O44" s="16"/>
      <c r="P44" s="17">
        <f t="shared" si="8"/>
        <v>68498.81818181818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>
        <v>67</v>
      </c>
      <c r="B45" s="15" t="str">
        <f t="shared" si="7"/>
        <v>Colmena Golden Cross</v>
      </c>
      <c r="C45" s="16">
        <v>181851</v>
      </c>
      <c r="D45" s="16">
        <v>182097</v>
      </c>
      <c r="E45" s="16">
        <v>181577</v>
      </c>
      <c r="F45" s="16">
        <v>180788</v>
      </c>
      <c r="G45" s="16">
        <v>180087</v>
      </c>
      <c r="H45" s="16">
        <v>180943</v>
      </c>
      <c r="I45" s="16">
        <v>181423</v>
      </c>
      <c r="J45" s="16">
        <v>182008</v>
      </c>
      <c r="K45" s="16">
        <v>182766</v>
      </c>
      <c r="L45" s="16">
        <v>183406</v>
      </c>
      <c r="M45" s="16">
        <v>183690</v>
      </c>
      <c r="N45" s="16">
        <v>184174</v>
      </c>
      <c r="O45" s="16">
        <v>190830</v>
      </c>
      <c r="P45" s="17">
        <f t="shared" si="8"/>
        <v>182815.75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70</v>
      </c>
      <c r="B46" s="15" t="str">
        <f t="shared" si="7"/>
        <v>Normédica</v>
      </c>
      <c r="C46" s="16">
        <v>29585</v>
      </c>
      <c r="D46" s="16">
        <v>29027</v>
      </c>
      <c r="E46" s="16">
        <v>29338</v>
      </c>
      <c r="F46" s="16">
        <v>29449</v>
      </c>
      <c r="G46" s="16">
        <v>29337</v>
      </c>
      <c r="H46" s="16">
        <v>29408</v>
      </c>
      <c r="I46" s="16">
        <v>29176</v>
      </c>
      <c r="J46" s="16">
        <v>29295</v>
      </c>
      <c r="K46" s="16">
        <v>29900</v>
      </c>
      <c r="L46" s="16">
        <v>30099</v>
      </c>
      <c r="M46" s="16">
        <v>30472</v>
      </c>
      <c r="N46" s="16">
        <v>30658</v>
      </c>
      <c r="O46" s="16">
        <v>31127</v>
      </c>
      <c r="P46" s="17">
        <f t="shared" si="8"/>
        <v>29773.833333333332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78</v>
      </c>
      <c r="B47" s="15" t="str">
        <f t="shared" si="7"/>
        <v>ING Salud S.A.</v>
      </c>
      <c r="C47" s="16">
        <v>291311</v>
      </c>
      <c r="D47" s="16">
        <v>292736</v>
      </c>
      <c r="E47" s="16">
        <v>293908</v>
      </c>
      <c r="F47" s="16">
        <v>293410</v>
      </c>
      <c r="G47" s="16">
        <v>293893</v>
      </c>
      <c r="H47" s="16">
        <v>296400</v>
      </c>
      <c r="I47" s="16">
        <v>297341</v>
      </c>
      <c r="J47" s="16">
        <v>297278</v>
      </c>
      <c r="K47" s="16">
        <v>297984</v>
      </c>
      <c r="L47" s="16">
        <v>300453</v>
      </c>
      <c r="M47" s="16">
        <v>300984</v>
      </c>
      <c r="N47" s="16">
        <v>300294</v>
      </c>
      <c r="O47" s="16">
        <v>309265</v>
      </c>
      <c r="P47" s="17">
        <f t="shared" si="8"/>
        <v>297828.8333333333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80</v>
      </c>
      <c r="B48" s="15" t="str">
        <f t="shared" si="7"/>
        <v>Vida Tres</v>
      </c>
      <c r="C48" s="16">
        <v>64618</v>
      </c>
      <c r="D48" s="16">
        <v>64782</v>
      </c>
      <c r="E48" s="16">
        <v>64964</v>
      </c>
      <c r="F48" s="16">
        <v>64950</v>
      </c>
      <c r="G48" s="16">
        <v>64899</v>
      </c>
      <c r="H48" s="16">
        <v>65334</v>
      </c>
      <c r="I48" s="16">
        <v>65957</v>
      </c>
      <c r="J48" s="16">
        <v>66146</v>
      </c>
      <c r="K48" s="16">
        <v>66549</v>
      </c>
      <c r="L48" s="16">
        <v>66837</v>
      </c>
      <c r="M48" s="16">
        <v>66971</v>
      </c>
      <c r="N48" s="16">
        <v>67139</v>
      </c>
      <c r="O48" s="16">
        <v>70270</v>
      </c>
      <c r="P48" s="17">
        <f t="shared" si="8"/>
        <v>66233.16666666667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>
        <v>88</v>
      </c>
      <c r="B49" s="15" t="str">
        <f t="shared" si="7"/>
        <v>Mas Vida</v>
      </c>
      <c r="C49" s="16">
        <v>97075</v>
      </c>
      <c r="D49" s="16">
        <v>97751</v>
      </c>
      <c r="E49" s="16">
        <v>98183</v>
      </c>
      <c r="F49" s="16">
        <v>98887</v>
      </c>
      <c r="G49" s="16">
        <v>99280</v>
      </c>
      <c r="H49" s="16">
        <v>100602</v>
      </c>
      <c r="I49" s="16">
        <v>100852</v>
      </c>
      <c r="J49" s="16">
        <v>100943</v>
      </c>
      <c r="K49" s="16">
        <v>100511</v>
      </c>
      <c r="L49" s="16">
        <v>100280</v>
      </c>
      <c r="M49" s="16">
        <v>99963</v>
      </c>
      <c r="N49" s="16">
        <v>99556</v>
      </c>
      <c r="O49" s="16">
        <v>102449</v>
      </c>
      <c r="P49" s="17">
        <f t="shared" si="8"/>
        <v>99938.08333333333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4">
        <v>99</v>
      </c>
      <c r="B50" s="15" t="str">
        <f t="shared" si="7"/>
        <v>Isapre Banmédica</v>
      </c>
      <c r="C50" s="16">
        <v>261992</v>
      </c>
      <c r="D50" s="16">
        <v>261775</v>
      </c>
      <c r="E50" s="16">
        <v>261096</v>
      </c>
      <c r="F50" s="16">
        <v>259701</v>
      </c>
      <c r="G50" s="16">
        <v>258388</v>
      </c>
      <c r="H50" s="16">
        <v>259049</v>
      </c>
      <c r="I50" s="16">
        <v>261366</v>
      </c>
      <c r="J50" s="16">
        <v>261477</v>
      </c>
      <c r="K50" s="16">
        <v>259179</v>
      </c>
      <c r="L50" s="16">
        <v>259006</v>
      </c>
      <c r="M50" s="16">
        <v>259038</v>
      </c>
      <c r="N50" s="16">
        <v>258877</v>
      </c>
      <c r="O50" s="16">
        <v>266809</v>
      </c>
      <c r="P50" s="17">
        <f t="shared" si="8"/>
        <v>260480.08333333334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>
        <v>104</v>
      </c>
      <c r="B51" s="15" t="str">
        <f t="shared" si="7"/>
        <v>Sfera</v>
      </c>
      <c r="C51" s="16">
        <v>11612</v>
      </c>
      <c r="D51" s="16">
        <v>12005</v>
      </c>
      <c r="E51" s="16">
        <v>12259</v>
      </c>
      <c r="F51" s="16">
        <v>12502</v>
      </c>
      <c r="G51" s="16">
        <v>12855</v>
      </c>
      <c r="H51" s="16">
        <v>13249</v>
      </c>
      <c r="I51" s="16">
        <v>13857</v>
      </c>
      <c r="J51" s="16">
        <v>14565</v>
      </c>
      <c r="K51" s="16">
        <v>15327</v>
      </c>
      <c r="L51" s="16">
        <v>15981</v>
      </c>
      <c r="M51" s="16">
        <v>16631</v>
      </c>
      <c r="N51" s="16">
        <v>16413</v>
      </c>
      <c r="O51" s="16">
        <v>16174</v>
      </c>
      <c r="P51" s="17">
        <f t="shared" si="8"/>
        <v>14318.166666666666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1.25">
      <c r="A52" s="4">
        <v>107</v>
      </c>
      <c r="B52" s="15" t="str">
        <f t="shared" si="7"/>
        <v>Consalud S.A.</v>
      </c>
      <c r="C52" s="16">
        <v>391485</v>
      </c>
      <c r="D52" s="16">
        <v>386509</v>
      </c>
      <c r="E52" s="16">
        <v>383592</v>
      </c>
      <c r="F52" s="16">
        <v>381555</v>
      </c>
      <c r="G52" s="16">
        <v>380250</v>
      </c>
      <c r="H52" s="16">
        <v>379007</v>
      </c>
      <c r="I52" s="16">
        <v>378455</v>
      </c>
      <c r="J52" s="16">
        <v>375975</v>
      </c>
      <c r="K52" s="16">
        <v>372536</v>
      </c>
      <c r="L52" s="16">
        <v>367168</v>
      </c>
      <c r="M52" s="16">
        <v>365676</v>
      </c>
      <c r="N52" s="16">
        <v>364118</v>
      </c>
      <c r="O52" s="16">
        <v>371426</v>
      </c>
      <c r="P52" s="17">
        <f t="shared" si="8"/>
        <v>375522.25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1.25" hidden="1">
      <c r="A53" s="16">
        <v>108</v>
      </c>
      <c r="B53" s="19" t="s">
        <v>78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 t="e">
        <f t="shared" si="8"/>
        <v>#DIV/0!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1.25">
      <c r="A54" s="4"/>
      <c r="B54" s="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2:255" ht="11.25">
      <c r="B55" s="15" t="s">
        <v>49</v>
      </c>
      <c r="C55" s="17">
        <f aca="true" t="shared" si="9" ref="C55:I55">SUM(C43:C54)</f>
        <v>1469620</v>
      </c>
      <c r="D55" s="17">
        <f t="shared" si="9"/>
        <v>1464919</v>
      </c>
      <c r="E55" s="17">
        <f t="shared" si="9"/>
        <v>1461582</v>
      </c>
      <c r="F55" s="17">
        <f t="shared" si="9"/>
        <v>1456382</v>
      </c>
      <c r="G55" s="17">
        <f t="shared" si="9"/>
        <v>1452676</v>
      </c>
      <c r="H55" s="17">
        <f t="shared" si="9"/>
        <v>1444936</v>
      </c>
      <c r="I55" s="17">
        <f t="shared" si="9"/>
        <v>1438253</v>
      </c>
      <c r="J55" s="17">
        <f>SUM(J43:J54)</f>
        <v>1430939</v>
      </c>
      <c r="K55" s="17">
        <f>SUM(K43:K54)</f>
        <v>1419588</v>
      </c>
      <c r="L55" s="17">
        <f>SUM(L43:L54)</f>
        <v>1413439</v>
      </c>
      <c r="M55" s="17">
        <f>SUM(M43:M54)</f>
        <v>1408101</v>
      </c>
      <c r="N55" s="17">
        <f>SUM(N43:N54)</f>
        <v>1404167</v>
      </c>
      <c r="O55" s="17">
        <f>SUM(O43:O54)</f>
        <v>1399908</v>
      </c>
      <c r="P55" s="17">
        <f>AVERAGE(D55:O55)</f>
        <v>1432907.5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1.25">
      <c r="A56" s="4"/>
      <c r="B56" s="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1.25">
      <c r="A57" s="4">
        <v>62</v>
      </c>
      <c r="B57" s="15" t="str">
        <f aca="true" t="shared" si="10" ref="B57:B64">+B20</f>
        <v>San Lorenzo</v>
      </c>
      <c r="C57" s="16">
        <v>5384</v>
      </c>
      <c r="D57" s="16">
        <v>5197</v>
      </c>
      <c r="E57" s="16">
        <v>5207</v>
      </c>
      <c r="F57" s="16">
        <v>5226</v>
      </c>
      <c r="G57" s="16">
        <v>5096</v>
      </c>
      <c r="H57" s="16">
        <v>5161</v>
      </c>
      <c r="I57" s="16">
        <v>5177</v>
      </c>
      <c r="J57" s="16">
        <v>5208</v>
      </c>
      <c r="K57" s="16">
        <v>5215</v>
      </c>
      <c r="L57" s="16">
        <v>5068</v>
      </c>
      <c r="M57" s="16">
        <v>5122</v>
      </c>
      <c r="N57" s="16">
        <v>5135</v>
      </c>
      <c r="O57" s="16">
        <v>5116</v>
      </c>
      <c r="P57" s="17">
        <f aca="true" t="shared" si="11" ref="P57:P64">AVERAGE(D57:O57)</f>
        <v>5160.666666666667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1.25">
      <c r="A58" s="4">
        <v>63</v>
      </c>
      <c r="B58" s="15" t="str">
        <f t="shared" si="10"/>
        <v>El Teniente</v>
      </c>
      <c r="C58" s="16">
        <v>29184</v>
      </c>
      <c r="D58" s="16">
        <v>29114</v>
      </c>
      <c r="E58" s="16">
        <v>29122</v>
      </c>
      <c r="F58" s="16">
        <v>28632</v>
      </c>
      <c r="G58" s="16">
        <v>28307</v>
      </c>
      <c r="H58" s="16">
        <v>28194</v>
      </c>
      <c r="I58" s="16">
        <v>28134</v>
      </c>
      <c r="J58" s="16">
        <v>28106</v>
      </c>
      <c r="K58" s="16">
        <v>28037</v>
      </c>
      <c r="L58" s="16">
        <v>27770</v>
      </c>
      <c r="M58" s="16">
        <v>27811</v>
      </c>
      <c r="N58" s="16">
        <v>27779</v>
      </c>
      <c r="O58" s="16">
        <v>28240</v>
      </c>
      <c r="P58" s="17">
        <f t="shared" si="11"/>
        <v>28270.5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1.25">
      <c r="A59" s="4">
        <v>65</v>
      </c>
      <c r="B59" s="15" t="str">
        <f t="shared" si="10"/>
        <v>Chuquicamata</v>
      </c>
      <c r="C59" s="16">
        <v>23789</v>
      </c>
      <c r="D59" s="16">
        <v>23315</v>
      </c>
      <c r="E59" s="16">
        <v>23397</v>
      </c>
      <c r="F59" s="16">
        <v>23684</v>
      </c>
      <c r="G59" s="16">
        <v>23869</v>
      </c>
      <c r="H59" s="16">
        <v>23458</v>
      </c>
      <c r="I59" s="16">
        <v>23594</v>
      </c>
      <c r="J59" s="16">
        <v>23702</v>
      </c>
      <c r="K59" s="16">
        <v>23866</v>
      </c>
      <c r="L59" s="16">
        <v>23215</v>
      </c>
      <c r="M59" s="16">
        <v>23674</v>
      </c>
      <c r="N59" s="16">
        <v>23867</v>
      </c>
      <c r="O59" s="16">
        <v>23933</v>
      </c>
      <c r="P59" s="17">
        <f t="shared" si="11"/>
        <v>23631.166666666668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1.25">
      <c r="A60" s="4">
        <v>68</v>
      </c>
      <c r="B60" s="15" t="str">
        <f t="shared" si="10"/>
        <v>Río Blanco</v>
      </c>
      <c r="C60" s="16">
        <v>3591</v>
      </c>
      <c r="D60" s="16">
        <v>3566</v>
      </c>
      <c r="E60" s="16">
        <v>3532</v>
      </c>
      <c r="F60" s="16">
        <v>3564</v>
      </c>
      <c r="G60" s="16">
        <v>3602</v>
      </c>
      <c r="H60" s="16">
        <v>3616</v>
      </c>
      <c r="I60" s="16">
        <v>3634</v>
      </c>
      <c r="J60" s="16">
        <v>3655</v>
      </c>
      <c r="K60" s="16">
        <v>3648</v>
      </c>
      <c r="L60" s="16">
        <v>3615</v>
      </c>
      <c r="M60" s="16">
        <v>3608</v>
      </c>
      <c r="N60" s="16">
        <v>3624</v>
      </c>
      <c r="O60" s="16">
        <v>3619</v>
      </c>
      <c r="P60" s="17">
        <f t="shared" si="11"/>
        <v>3606.9166666666665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1.25">
      <c r="A61" s="4">
        <v>76</v>
      </c>
      <c r="B61" s="15" t="str">
        <f t="shared" si="10"/>
        <v>Banco del Estado</v>
      </c>
      <c r="C61" s="16">
        <v>14244</v>
      </c>
      <c r="D61" s="16">
        <v>14056</v>
      </c>
      <c r="E61" s="16">
        <v>14105</v>
      </c>
      <c r="F61" s="16">
        <v>14169</v>
      </c>
      <c r="G61" s="16">
        <v>14208</v>
      </c>
      <c r="H61" s="16">
        <v>14155</v>
      </c>
      <c r="I61" s="16">
        <v>13874</v>
      </c>
      <c r="J61" s="16">
        <v>13963</v>
      </c>
      <c r="K61" s="16">
        <v>13961</v>
      </c>
      <c r="L61" s="16">
        <v>13985</v>
      </c>
      <c r="M61" s="16">
        <v>13990</v>
      </c>
      <c r="N61" s="16">
        <v>13991</v>
      </c>
      <c r="O61" s="16">
        <v>13995</v>
      </c>
      <c r="P61" s="17">
        <f t="shared" si="11"/>
        <v>14037.666666666666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1.25">
      <c r="A62" s="4">
        <v>81</v>
      </c>
      <c r="B62" s="15" t="str">
        <f t="shared" si="10"/>
        <v>Ferrosalud</v>
      </c>
      <c r="C62" s="16">
        <v>5617</v>
      </c>
      <c r="D62" s="16">
        <v>5813</v>
      </c>
      <c r="E62" s="16">
        <v>6150</v>
      </c>
      <c r="F62" s="16">
        <v>6357</v>
      </c>
      <c r="G62" s="16">
        <v>6552</v>
      </c>
      <c r="H62" s="16">
        <v>6817</v>
      </c>
      <c r="I62" s="16">
        <v>6961</v>
      </c>
      <c r="J62" s="16">
        <v>7243</v>
      </c>
      <c r="K62" s="16">
        <v>7440</v>
      </c>
      <c r="L62" s="16">
        <v>7674</v>
      </c>
      <c r="M62" s="16">
        <v>7807</v>
      </c>
      <c r="N62" s="16">
        <v>7800</v>
      </c>
      <c r="O62" s="16">
        <v>7845</v>
      </c>
      <c r="P62" s="17">
        <f t="shared" si="11"/>
        <v>7038.25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1.25">
      <c r="A63" s="4">
        <v>85</v>
      </c>
      <c r="B63" s="15" t="str">
        <f t="shared" si="10"/>
        <v>CTC - Istel </v>
      </c>
      <c r="C63" s="16">
        <v>10958</v>
      </c>
      <c r="D63" s="16">
        <v>10860</v>
      </c>
      <c r="E63" s="16">
        <v>10715</v>
      </c>
      <c r="F63" s="16">
        <v>10608</v>
      </c>
      <c r="G63" s="16">
        <v>10515</v>
      </c>
      <c r="H63" s="16">
        <v>10129</v>
      </c>
      <c r="I63" s="16">
        <v>10114</v>
      </c>
      <c r="J63" s="16">
        <v>10092</v>
      </c>
      <c r="K63" s="16">
        <v>10009</v>
      </c>
      <c r="L63" s="16">
        <v>9790</v>
      </c>
      <c r="M63" s="16">
        <v>9659</v>
      </c>
      <c r="N63" s="16">
        <v>9618</v>
      </c>
      <c r="O63" s="16">
        <v>9572</v>
      </c>
      <c r="P63" s="17">
        <f t="shared" si="11"/>
        <v>10140.083333333334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>
        <v>94</v>
      </c>
      <c r="B64" s="15" t="str">
        <f t="shared" si="10"/>
        <v>Cruz del Norte</v>
      </c>
      <c r="C64" s="16">
        <v>3327</v>
      </c>
      <c r="D64" s="16">
        <v>3336</v>
      </c>
      <c r="E64" s="16">
        <v>3317</v>
      </c>
      <c r="F64" s="16">
        <v>3321</v>
      </c>
      <c r="G64" s="16">
        <v>3285</v>
      </c>
      <c r="H64" s="16">
        <v>3292</v>
      </c>
      <c r="I64" s="16">
        <v>3325</v>
      </c>
      <c r="J64" s="16">
        <v>3330</v>
      </c>
      <c r="K64" s="16">
        <v>3330</v>
      </c>
      <c r="L64" s="16">
        <v>3307</v>
      </c>
      <c r="M64" s="16">
        <v>3214</v>
      </c>
      <c r="N64" s="16">
        <v>3219</v>
      </c>
      <c r="O64" s="16">
        <v>3230</v>
      </c>
      <c r="P64" s="17">
        <f t="shared" si="11"/>
        <v>3292.1666666666665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/>
      <c r="B65" s="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15"/>
      <c r="B66" s="15" t="s">
        <v>58</v>
      </c>
      <c r="C66" s="17">
        <f aca="true" t="shared" si="12" ref="C66:I66">SUM(C57:C64)</f>
        <v>96094</v>
      </c>
      <c r="D66" s="17">
        <f t="shared" si="12"/>
        <v>95257</v>
      </c>
      <c r="E66" s="17">
        <f t="shared" si="12"/>
        <v>95545</v>
      </c>
      <c r="F66" s="17">
        <f t="shared" si="12"/>
        <v>95561</v>
      </c>
      <c r="G66" s="17">
        <f t="shared" si="12"/>
        <v>95434</v>
      </c>
      <c r="H66" s="17">
        <f t="shared" si="12"/>
        <v>94822</v>
      </c>
      <c r="I66" s="17">
        <f t="shared" si="12"/>
        <v>94813</v>
      </c>
      <c r="J66" s="17">
        <f>SUM(J57:J64)</f>
        <v>95299</v>
      </c>
      <c r="K66" s="17">
        <f>SUM(K57:K64)</f>
        <v>95506</v>
      </c>
      <c r="L66" s="17">
        <f>SUM(L57:L64)</f>
        <v>94424</v>
      </c>
      <c r="M66" s="17">
        <f>SUM(M57:M64)</f>
        <v>94885</v>
      </c>
      <c r="N66" s="17">
        <f>SUM(N57:N64)</f>
        <v>95033</v>
      </c>
      <c r="O66" s="17">
        <f>SUM(O57:O64)</f>
        <v>95550</v>
      </c>
      <c r="P66" s="17">
        <f>AVERAGE(D66:O66)</f>
        <v>95177.41666666667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" thickBot="1">
      <c r="A68" s="22"/>
      <c r="B68" s="22" t="s">
        <v>59</v>
      </c>
      <c r="C68" s="23">
        <f aca="true" t="shared" si="13" ref="C68:I68">C55+C66</f>
        <v>1565714</v>
      </c>
      <c r="D68" s="23">
        <f t="shared" si="13"/>
        <v>1560176</v>
      </c>
      <c r="E68" s="23">
        <f t="shared" si="13"/>
        <v>1557127</v>
      </c>
      <c r="F68" s="23">
        <f t="shared" si="13"/>
        <v>1551943</v>
      </c>
      <c r="G68" s="23">
        <f t="shared" si="13"/>
        <v>1548110</v>
      </c>
      <c r="H68" s="23">
        <f t="shared" si="13"/>
        <v>1539758</v>
      </c>
      <c r="I68" s="23">
        <f t="shared" si="13"/>
        <v>1533066</v>
      </c>
      <c r="J68" s="23">
        <f>J55+J66</f>
        <v>1526238</v>
      </c>
      <c r="K68" s="23">
        <f>K55+K66</f>
        <v>1515094</v>
      </c>
      <c r="L68" s="23">
        <f>L55+L66</f>
        <v>1507863</v>
      </c>
      <c r="M68" s="23">
        <f>M55+M66</f>
        <v>1502986</v>
      </c>
      <c r="N68" s="23">
        <f>N55+N66</f>
        <v>1499200</v>
      </c>
      <c r="O68" s="23">
        <f>O55+O66</f>
        <v>1495458</v>
      </c>
      <c r="P68" s="24">
        <f>AVERAGE(D68:O68)</f>
        <v>1528084.9166666667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2:255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2:255" ht="11.25">
      <c r="B70" s="15" t="str">
        <f>+B33</f>
        <v>Fuente: Superintendencia de Isapres, Archivo Maestro de Beneficiarios.</v>
      </c>
      <c r="C70" s="1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2:255" ht="22.5" customHeight="1">
      <c r="B71" s="142">
        <f>IF(+$B$34="","",$B$34)</f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2:255" ht="22.5" customHeight="1">
      <c r="B72" s="142">
        <f>+IF(+$B$35="","",$B$35)</f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2:255" ht="23.25" customHeight="1">
      <c r="B73" s="142">
        <f>IF(B36="","",+B36)</f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2.75">
      <c r="A74" s="141" t="s">
        <v>248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2:255" ht="13.5">
      <c r="B75" s="143" t="s">
        <v>141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2:255" ht="13.5">
      <c r="B76" s="143" t="s">
        <v>256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20.25" customHeight="1">
      <c r="A78" s="10" t="s">
        <v>40</v>
      </c>
      <c r="B78" s="11" t="s">
        <v>41</v>
      </c>
      <c r="C78" s="12" t="str">
        <f>+C42</f>
        <v>Dic/02</v>
      </c>
      <c r="D78" s="13" t="s">
        <v>126</v>
      </c>
      <c r="E78" s="13" t="s">
        <v>127</v>
      </c>
      <c r="F78" s="13" t="s">
        <v>128</v>
      </c>
      <c r="G78" s="13" t="s">
        <v>129</v>
      </c>
      <c r="H78" s="13" t="s">
        <v>130</v>
      </c>
      <c r="I78" s="13" t="s">
        <v>131</v>
      </c>
      <c r="J78" s="13" t="s">
        <v>132</v>
      </c>
      <c r="K78" s="13" t="s">
        <v>133</v>
      </c>
      <c r="L78" s="13" t="s">
        <v>134</v>
      </c>
      <c r="M78" s="13" t="s">
        <v>135</v>
      </c>
      <c r="N78" s="13" t="s">
        <v>136</v>
      </c>
      <c r="O78" s="13" t="s">
        <v>137</v>
      </c>
      <c r="P78" s="13" t="s">
        <v>138</v>
      </c>
      <c r="Q78" s="4"/>
      <c r="R78" s="4"/>
      <c r="S78" s="26" t="s">
        <v>142</v>
      </c>
      <c r="T78" s="26" t="s">
        <v>143</v>
      </c>
      <c r="U78" s="26" t="s">
        <v>144</v>
      </c>
      <c r="V78" s="26" t="s">
        <v>145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1.25">
      <c r="A79" s="4">
        <v>57</v>
      </c>
      <c r="B79" s="15" t="str">
        <f aca="true" t="shared" si="14" ref="B79:B88">+B6</f>
        <v>Promepart</v>
      </c>
      <c r="C79" s="17">
        <f aca="true" t="shared" si="15" ref="C79:F88">C6+C43</f>
        <v>106897</v>
      </c>
      <c r="D79" s="17">
        <f t="shared" si="15"/>
        <v>104410</v>
      </c>
      <c r="E79" s="17">
        <f t="shared" si="15"/>
        <v>102861</v>
      </c>
      <c r="F79" s="17">
        <f t="shared" si="15"/>
        <v>101691</v>
      </c>
      <c r="G79" s="17">
        <f aca="true" t="shared" si="16" ref="G79:I88">G6+G43</f>
        <v>100387</v>
      </c>
      <c r="H79" s="17">
        <f t="shared" si="16"/>
        <v>98787</v>
      </c>
      <c r="I79" s="17">
        <f t="shared" si="16"/>
        <v>98089</v>
      </c>
      <c r="J79" s="17">
        <f aca="true" t="shared" si="17" ref="J79:L88">J6+J43</f>
        <v>96161</v>
      </c>
      <c r="K79" s="17">
        <f t="shared" si="17"/>
        <v>93794</v>
      </c>
      <c r="L79" s="17">
        <f t="shared" si="17"/>
        <v>93178</v>
      </c>
      <c r="M79" s="17">
        <f>M6+M43</f>
        <v>93633</v>
      </c>
      <c r="N79" s="17">
        <f>N6+N43</f>
        <v>94461</v>
      </c>
      <c r="O79" s="17">
        <f>O6+O43</f>
        <v>98524</v>
      </c>
      <c r="P79" s="17">
        <f aca="true" t="shared" si="18" ref="P79:P89">AVERAGE(D79:O79)</f>
        <v>97998</v>
      </c>
      <c r="Q79" s="4"/>
      <c r="R79" s="4"/>
      <c r="S79" s="27">
        <f aca="true" t="shared" si="19" ref="S79:S89">AVERAGE(D79:F79)</f>
        <v>102987.33333333333</v>
      </c>
      <c r="T79" s="4">
        <f aca="true" t="shared" si="20" ref="T79:T89">AVERAGE(G79:I79)</f>
        <v>99087.66666666667</v>
      </c>
      <c r="U79" s="4">
        <f aca="true" t="shared" si="21" ref="U79:U89">AVERAGE(J79:L79)</f>
        <v>94377.66666666667</v>
      </c>
      <c r="V79" s="4">
        <f aca="true" t="shared" si="22" ref="V79:V89">AVERAGE(M79:O79)</f>
        <v>95539.33333333333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1.25">
      <c r="A80" s="4">
        <v>66</v>
      </c>
      <c r="B80" s="15" t="str">
        <f t="shared" si="14"/>
        <v>Vida Plena S.A.</v>
      </c>
      <c r="C80" s="17">
        <f t="shared" si="15"/>
        <v>166510</v>
      </c>
      <c r="D80" s="17">
        <f t="shared" si="15"/>
        <v>165395</v>
      </c>
      <c r="E80" s="17">
        <f t="shared" si="15"/>
        <v>163900</v>
      </c>
      <c r="F80" s="17">
        <f t="shared" si="15"/>
        <v>162211</v>
      </c>
      <c r="G80" s="17">
        <f t="shared" si="16"/>
        <v>160753</v>
      </c>
      <c r="H80" s="17">
        <f t="shared" si="16"/>
        <v>139560</v>
      </c>
      <c r="I80" s="17">
        <f t="shared" si="16"/>
        <v>120314</v>
      </c>
      <c r="J80" s="17">
        <f t="shared" si="17"/>
        <v>110775</v>
      </c>
      <c r="K80" s="17">
        <f t="shared" si="17"/>
        <v>99087</v>
      </c>
      <c r="L80" s="17">
        <f t="shared" si="17"/>
        <v>92005</v>
      </c>
      <c r="M80" s="17">
        <f>M7+M44</f>
        <v>83734</v>
      </c>
      <c r="N80" s="17">
        <f>N7+N44</f>
        <v>80958</v>
      </c>
      <c r="O80" s="17">
        <f>O7+O44</f>
        <v>0</v>
      </c>
      <c r="P80" s="17">
        <f t="shared" si="18"/>
        <v>114891</v>
      </c>
      <c r="Q80" s="4"/>
      <c r="R80" s="4"/>
      <c r="S80" s="27">
        <f t="shared" si="19"/>
        <v>163835.33333333334</v>
      </c>
      <c r="T80" s="4">
        <f t="shared" si="20"/>
        <v>140209</v>
      </c>
      <c r="U80" s="4">
        <f t="shared" si="21"/>
        <v>100622.33333333333</v>
      </c>
      <c r="V80" s="4">
        <f t="shared" si="22"/>
        <v>54897.333333333336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1.25">
      <c r="A81" s="4">
        <v>67</v>
      </c>
      <c r="B81" s="15" t="str">
        <f t="shared" si="14"/>
        <v>Colmena Golden Cross</v>
      </c>
      <c r="C81" s="17">
        <f t="shared" si="15"/>
        <v>327915</v>
      </c>
      <c r="D81" s="17">
        <f t="shared" si="15"/>
        <v>328687</v>
      </c>
      <c r="E81" s="17">
        <f t="shared" si="15"/>
        <v>327823</v>
      </c>
      <c r="F81" s="17">
        <f t="shared" si="15"/>
        <v>326134</v>
      </c>
      <c r="G81" s="17">
        <f t="shared" si="16"/>
        <v>324759</v>
      </c>
      <c r="H81" s="17">
        <f t="shared" si="16"/>
        <v>326560</v>
      </c>
      <c r="I81" s="17">
        <f t="shared" si="16"/>
        <v>327667</v>
      </c>
      <c r="J81" s="17">
        <f t="shared" si="17"/>
        <v>329004</v>
      </c>
      <c r="K81" s="17">
        <f t="shared" si="17"/>
        <v>330654</v>
      </c>
      <c r="L81" s="17">
        <f t="shared" si="17"/>
        <v>332106</v>
      </c>
      <c r="M81" s="17">
        <f>M8+M45</f>
        <v>332881</v>
      </c>
      <c r="N81" s="17">
        <f>N8+N45</f>
        <v>333966</v>
      </c>
      <c r="O81" s="17">
        <f>O8+O45</f>
        <v>346825</v>
      </c>
      <c r="P81" s="17">
        <f t="shared" si="18"/>
        <v>330588.8333333333</v>
      </c>
      <c r="Q81" s="4"/>
      <c r="R81" s="4"/>
      <c r="S81" s="27">
        <f t="shared" si="19"/>
        <v>327548</v>
      </c>
      <c r="T81" s="4">
        <f t="shared" si="20"/>
        <v>326328.6666666667</v>
      </c>
      <c r="U81" s="4">
        <f t="shared" si="21"/>
        <v>330588</v>
      </c>
      <c r="V81" s="4">
        <f t="shared" si="22"/>
        <v>337890.6666666667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1.25">
      <c r="A82" s="4">
        <v>70</v>
      </c>
      <c r="B82" s="15" t="str">
        <f t="shared" si="14"/>
        <v>Normédica</v>
      </c>
      <c r="C82" s="17">
        <f t="shared" si="15"/>
        <v>49991</v>
      </c>
      <c r="D82" s="17">
        <f t="shared" si="15"/>
        <v>49361</v>
      </c>
      <c r="E82" s="17">
        <f t="shared" si="15"/>
        <v>49477</v>
      </c>
      <c r="F82" s="17">
        <f t="shared" si="15"/>
        <v>49676</v>
      </c>
      <c r="G82" s="17">
        <f t="shared" si="16"/>
        <v>49554</v>
      </c>
      <c r="H82" s="17">
        <f t="shared" si="16"/>
        <v>49523</v>
      </c>
      <c r="I82" s="17">
        <f t="shared" si="16"/>
        <v>49331</v>
      </c>
      <c r="J82" s="17">
        <f t="shared" si="17"/>
        <v>49482</v>
      </c>
      <c r="K82" s="17">
        <f t="shared" si="17"/>
        <v>50415</v>
      </c>
      <c r="L82" s="17">
        <f t="shared" si="17"/>
        <v>50792</v>
      </c>
      <c r="M82" s="17">
        <f>M9+M46</f>
        <v>51350</v>
      </c>
      <c r="N82" s="17">
        <f>N9+N46</f>
        <v>51687</v>
      </c>
      <c r="O82" s="17">
        <f>O9+O46</f>
        <v>52783</v>
      </c>
      <c r="P82" s="17">
        <f t="shared" si="18"/>
        <v>50285.916666666664</v>
      </c>
      <c r="Q82" s="4"/>
      <c r="R82" s="4"/>
      <c r="S82" s="27">
        <f t="shared" si="19"/>
        <v>49504.666666666664</v>
      </c>
      <c r="T82" s="4">
        <f t="shared" si="20"/>
        <v>49469.333333333336</v>
      </c>
      <c r="U82" s="4">
        <f t="shared" si="21"/>
        <v>50229.666666666664</v>
      </c>
      <c r="V82" s="4">
        <f t="shared" si="22"/>
        <v>51940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1.25">
      <c r="A83" s="4">
        <v>78</v>
      </c>
      <c r="B83" s="15" t="str">
        <f t="shared" si="14"/>
        <v>ING Salud S.A.</v>
      </c>
      <c r="C83" s="17">
        <f t="shared" si="15"/>
        <v>562254</v>
      </c>
      <c r="D83" s="17">
        <f t="shared" si="15"/>
        <v>565080</v>
      </c>
      <c r="E83" s="17">
        <f t="shared" si="15"/>
        <v>567294</v>
      </c>
      <c r="F83" s="17">
        <f t="shared" si="15"/>
        <v>566598</v>
      </c>
      <c r="G83" s="17">
        <f t="shared" si="16"/>
        <v>567858</v>
      </c>
      <c r="H83" s="17">
        <f t="shared" si="16"/>
        <v>573197</v>
      </c>
      <c r="I83" s="17">
        <f t="shared" si="16"/>
        <v>574751</v>
      </c>
      <c r="J83" s="17">
        <f t="shared" si="17"/>
        <v>575796</v>
      </c>
      <c r="K83" s="17">
        <f t="shared" si="17"/>
        <v>577086</v>
      </c>
      <c r="L83" s="17">
        <f t="shared" si="17"/>
        <v>581252</v>
      </c>
      <c r="M83" s="17">
        <f>M10+M47</f>
        <v>581490</v>
      </c>
      <c r="N83" s="17">
        <f>N10+N47</f>
        <v>580011</v>
      </c>
      <c r="O83" s="17">
        <f>O10+O47</f>
        <v>594822</v>
      </c>
      <c r="P83" s="17">
        <f t="shared" si="18"/>
        <v>575436.25</v>
      </c>
      <c r="Q83" s="4"/>
      <c r="R83" s="4"/>
      <c r="S83" s="27">
        <f t="shared" si="19"/>
        <v>566324</v>
      </c>
      <c r="T83" s="4">
        <f t="shared" si="20"/>
        <v>571935.3333333334</v>
      </c>
      <c r="U83" s="4">
        <f t="shared" si="21"/>
        <v>578044.6666666666</v>
      </c>
      <c r="V83" s="4">
        <f t="shared" si="22"/>
        <v>585441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1.25">
      <c r="A84" s="4">
        <v>80</v>
      </c>
      <c r="B84" s="15" t="str">
        <f t="shared" si="14"/>
        <v>Vida Tres</v>
      </c>
      <c r="C84" s="17">
        <f t="shared" si="15"/>
        <v>128694</v>
      </c>
      <c r="D84" s="17">
        <f t="shared" si="15"/>
        <v>128993</v>
      </c>
      <c r="E84" s="17">
        <f t="shared" si="15"/>
        <v>129295</v>
      </c>
      <c r="F84" s="17">
        <f t="shared" si="15"/>
        <v>129143</v>
      </c>
      <c r="G84" s="17">
        <f t="shared" si="16"/>
        <v>128948</v>
      </c>
      <c r="H84" s="17">
        <f t="shared" si="16"/>
        <v>129634</v>
      </c>
      <c r="I84" s="17">
        <f t="shared" si="16"/>
        <v>130562</v>
      </c>
      <c r="J84" s="17">
        <f t="shared" si="17"/>
        <v>130702</v>
      </c>
      <c r="K84" s="17">
        <f t="shared" si="17"/>
        <v>131329</v>
      </c>
      <c r="L84" s="17">
        <f t="shared" si="17"/>
        <v>131736</v>
      </c>
      <c r="M84" s="17">
        <f>M11+M48</f>
        <v>131921</v>
      </c>
      <c r="N84" s="17">
        <f>N11+N48</f>
        <v>132212</v>
      </c>
      <c r="O84" s="17">
        <f>O11+O48</f>
        <v>138111</v>
      </c>
      <c r="P84" s="17">
        <f t="shared" si="18"/>
        <v>131048.83333333333</v>
      </c>
      <c r="Q84" s="4"/>
      <c r="R84" s="4"/>
      <c r="S84" s="27">
        <f t="shared" si="19"/>
        <v>129143.66666666667</v>
      </c>
      <c r="T84" s="4">
        <f t="shared" si="20"/>
        <v>129714.66666666667</v>
      </c>
      <c r="U84" s="4">
        <f t="shared" si="21"/>
        <v>131255.66666666666</v>
      </c>
      <c r="V84" s="4">
        <f t="shared" si="22"/>
        <v>134081.33333333334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1.25">
      <c r="A85" s="4">
        <v>88</v>
      </c>
      <c r="B85" s="15" t="str">
        <f t="shared" si="14"/>
        <v>Mas Vida</v>
      </c>
      <c r="C85" s="17">
        <f t="shared" si="15"/>
        <v>184412</v>
      </c>
      <c r="D85" s="17">
        <f t="shared" si="15"/>
        <v>185922</v>
      </c>
      <c r="E85" s="17">
        <f t="shared" si="15"/>
        <v>186725</v>
      </c>
      <c r="F85" s="17">
        <f t="shared" si="15"/>
        <v>187961</v>
      </c>
      <c r="G85" s="17">
        <f t="shared" si="16"/>
        <v>188656</v>
      </c>
      <c r="H85" s="17">
        <f t="shared" si="16"/>
        <v>191298</v>
      </c>
      <c r="I85" s="17">
        <f t="shared" si="16"/>
        <v>192173</v>
      </c>
      <c r="J85" s="17">
        <f t="shared" si="17"/>
        <v>192463</v>
      </c>
      <c r="K85" s="17">
        <f t="shared" si="17"/>
        <v>191883</v>
      </c>
      <c r="L85" s="17">
        <f t="shared" si="17"/>
        <v>191536</v>
      </c>
      <c r="M85" s="17">
        <f>M12+M49</f>
        <v>191139</v>
      </c>
      <c r="N85" s="17">
        <f>N12+N49</f>
        <v>190501</v>
      </c>
      <c r="O85" s="17">
        <f>O12+O49</f>
        <v>196249</v>
      </c>
      <c r="P85" s="17">
        <f t="shared" si="18"/>
        <v>190542.16666666666</v>
      </c>
      <c r="Q85" s="4"/>
      <c r="R85" s="4"/>
      <c r="S85" s="27">
        <f t="shared" si="19"/>
        <v>186869.33333333334</v>
      </c>
      <c r="T85" s="4">
        <f t="shared" si="20"/>
        <v>190709</v>
      </c>
      <c r="U85" s="4">
        <f t="shared" si="21"/>
        <v>191960.66666666666</v>
      </c>
      <c r="V85" s="4">
        <f t="shared" si="22"/>
        <v>192629.66666666666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1.25">
      <c r="A86" s="4">
        <v>99</v>
      </c>
      <c r="B86" s="15" t="str">
        <f t="shared" si="14"/>
        <v>Isapre Banmédica</v>
      </c>
      <c r="C86" s="17">
        <f t="shared" si="15"/>
        <v>471337</v>
      </c>
      <c r="D86" s="17">
        <f t="shared" si="15"/>
        <v>471441</v>
      </c>
      <c r="E86" s="17">
        <f t="shared" si="15"/>
        <v>470715</v>
      </c>
      <c r="F86" s="17">
        <f t="shared" si="15"/>
        <v>468555</v>
      </c>
      <c r="G86" s="17">
        <f t="shared" si="16"/>
        <v>466352</v>
      </c>
      <c r="H86" s="17">
        <f t="shared" si="16"/>
        <v>467999</v>
      </c>
      <c r="I86" s="17">
        <f t="shared" si="16"/>
        <v>473494</v>
      </c>
      <c r="J86" s="17">
        <f t="shared" si="17"/>
        <v>474198</v>
      </c>
      <c r="K86" s="17">
        <f t="shared" si="17"/>
        <v>472708</v>
      </c>
      <c r="L86" s="17">
        <f t="shared" si="17"/>
        <v>473184</v>
      </c>
      <c r="M86" s="17">
        <f>M13+M50</f>
        <v>473619</v>
      </c>
      <c r="N86" s="17">
        <f>N13+N50</f>
        <v>473850</v>
      </c>
      <c r="O86" s="17">
        <f>O13+O50</f>
        <v>489936</v>
      </c>
      <c r="P86" s="17">
        <f t="shared" si="18"/>
        <v>473004.25</v>
      </c>
      <c r="Q86" s="4"/>
      <c r="R86" s="4"/>
      <c r="S86" s="27">
        <f t="shared" si="19"/>
        <v>470237</v>
      </c>
      <c r="T86" s="4">
        <f t="shared" si="20"/>
        <v>469281.6666666667</v>
      </c>
      <c r="U86" s="4">
        <f t="shared" si="21"/>
        <v>473363.3333333333</v>
      </c>
      <c r="V86" s="4">
        <f t="shared" si="22"/>
        <v>479135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1.25">
      <c r="A87" s="4">
        <v>104</v>
      </c>
      <c r="B87" s="15" t="str">
        <f t="shared" si="14"/>
        <v>Sfera</v>
      </c>
      <c r="C87" s="17">
        <f t="shared" si="15"/>
        <v>27878</v>
      </c>
      <c r="D87" s="17">
        <f t="shared" si="15"/>
        <v>28752</v>
      </c>
      <c r="E87" s="17">
        <f t="shared" si="15"/>
        <v>29206</v>
      </c>
      <c r="F87" s="17">
        <f t="shared" si="15"/>
        <v>29753</v>
      </c>
      <c r="G87" s="17">
        <f t="shared" si="16"/>
        <v>30425</v>
      </c>
      <c r="H87" s="17">
        <f t="shared" si="16"/>
        <v>31230</v>
      </c>
      <c r="I87" s="17">
        <f t="shared" si="16"/>
        <v>32364</v>
      </c>
      <c r="J87" s="17">
        <f t="shared" si="17"/>
        <v>33685</v>
      </c>
      <c r="K87" s="17">
        <f t="shared" si="17"/>
        <v>35185</v>
      </c>
      <c r="L87" s="17">
        <f t="shared" si="17"/>
        <v>36311</v>
      </c>
      <c r="M87" s="17">
        <f>M14+M51</f>
        <v>37628</v>
      </c>
      <c r="N87" s="17">
        <f>N14+N51</f>
        <v>37251</v>
      </c>
      <c r="O87" s="17">
        <f>O14+O51</f>
        <v>36912</v>
      </c>
      <c r="P87" s="17">
        <f t="shared" si="18"/>
        <v>33225.166666666664</v>
      </c>
      <c r="Q87" s="4"/>
      <c r="R87" s="4"/>
      <c r="S87" s="27">
        <f t="shared" si="19"/>
        <v>29237</v>
      </c>
      <c r="T87" s="4">
        <f t="shared" si="20"/>
        <v>31339.666666666668</v>
      </c>
      <c r="U87" s="4">
        <f t="shared" si="21"/>
        <v>35060.333333333336</v>
      </c>
      <c r="V87" s="4">
        <f t="shared" si="22"/>
        <v>37263.666666666664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1.25">
      <c r="A88" s="4">
        <v>107</v>
      </c>
      <c r="B88" s="15" t="str">
        <f t="shared" si="14"/>
        <v>Consalud S.A.</v>
      </c>
      <c r="C88" s="17">
        <f t="shared" si="15"/>
        <v>648673</v>
      </c>
      <c r="D88" s="17">
        <f t="shared" si="15"/>
        <v>641716</v>
      </c>
      <c r="E88" s="17">
        <f t="shared" si="15"/>
        <v>637414</v>
      </c>
      <c r="F88" s="17">
        <f t="shared" si="15"/>
        <v>634674</v>
      </c>
      <c r="G88" s="17">
        <f t="shared" si="16"/>
        <v>632403</v>
      </c>
      <c r="H88" s="17">
        <f t="shared" si="16"/>
        <v>630744</v>
      </c>
      <c r="I88" s="17">
        <f t="shared" si="16"/>
        <v>629895</v>
      </c>
      <c r="J88" s="17">
        <f t="shared" si="17"/>
        <v>626157</v>
      </c>
      <c r="K88" s="17">
        <f t="shared" si="17"/>
        <v>620656</v>
      </c>
      <c r="L88" s="17">
        <f t="shared" si="17"/>
        <v>612634</v>
      </c>
      <c r="M88" s="17">
        <f>M15+M52</f>
        <v>610248</v>
      </c>
      <c r="N88" s="17">
        <f>N15+N52</f>
        <v>607609</v>
      </c>
      <c r="O88" s="17">
        <f>O15+O52</f>
        <v>620763</v>
      </c>
      <c r="P88" s="17">
        <f t="shared" si="18"/>
        <v>625409.4166666666</v>
      </c>
      <c r="Q88" s="4"/>
      <c r="R88" s="4"/>
      <c r="S88" s="27">
        <f t="shared" si="19"/>
        <v>637934.6666666666</v>
      </c>
      <c r="T88" s="4">
        <f t="shared" si="20"/>
        <v>631014</v>
      </c>
      <c r="U88" s="4">
        <f t="shared" si="21"/>
        <v>619815.6666666666</v>
      </c>
      <c r="V88" s="4">
        <f t="shared" si="22"/>
        <v>612873.3333333334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1.25" hidden="1">
      <c r="A89" s="16">
        <v>108</v>
      </c>
      <c r="B89" s="19" t="s">
        <v>78</v>
      </c>
      <c r="C89" s="17"/>
      <c r="D89" s="17">
        <f>D16+D53</f>
        <v>0</v>
      </c>
      <c r="E89" s="17">
        <f>E16+E53</f>
        <v>0</v>
      </c>
      <c r="F89" s="17">
        <f>F16+F53</f>
        <v>0</v>
      </c>
      <c r="G89" s="17"/>
      <c r="H89" s="17"/>
      <c r="I89" s="17"/>
      <c r="J89" s="17"/>
      <c r="K89" s="17"/>
      <c r="L89" s="17"/>
      <c r="M89" s="17"/>
      <c r="N89" s="17"/>
      <c r="O89" s="17"/>
      <c r="P89" s="17">
        <f t="shared" si="18"/>
        <v>0</v>
      </c>
      <c r="Q89" s="4"/>
      <c r="R89" s="4"/>
      <c r="S89" s="27">
        <f t="shared" si="19"/>
        <v>0</v>
      </c>
      <c r="T89" s="4" t="e">
        <f t="shared" si="20"/>
        <v>#DIV/0!</v>
      </c>
      <c r="U89" s="4" t="e">
        <f t="shared" si="21"/>
        <v>#DIV/0!</v>
      </c>
      <c r="V89" s="4" t="e">
        <f t="shared" si="22"/>
        <v>#DIV/0!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1.2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2:255" ht="11.25">
      <c r="B91" s="15" t="s">
        <v>49</v>
      </c>
      <c r="C91" s="17">
        <f aca="true" t="shared" si="23" ref="C91:I91">SUM(C79:C90)</f>
        <v>2674561</v>
      </c>
      <c r="D91" s="17">
        <f t="shared" si="23"/>
        <v>2669757</v>
      </c>
      <c r="E91" s="17">
        <f t="shared" si="23"/>
        <v>2664710</v>
      </c>
      <c r="F91" s="17">
        <f t="shared" si="23"/>
        <v>2656396</v>
      </c>
      <c r="G91" s="17">
        <f t="shared" si="23"/>
        <v>2650095</v>
      </c>
      <c r="H91" s="17">
        <f t="shared" si="23"/>
        <v>2638532</v>
      </c>
      <c r="I91" s="17">
        <f t="shared" si="23"/>
        <v>2628640</v>
      </c>
      <c r="J91" s="17">
        <f>SUM(J79:J90)</f>
        <v>2618423</v>
      </c>
      <c r="K91" s="17">
        <f>SUM(K79:K90)</f>
        <v>2602797</v>
      </c>
      <c r="L91" s="17">
        <f>SUM(L79:L90)</f>
        <v>2594734</v>
      </c>
      <c r="M91" s="17">
        <f>SUM(M79:M90)</f>
        <v>2587643</v>
      </c>
      <c r="N91" s="17">
        <f>SUM(N79:N90)</f>
        <v>2582506</v>
      </c>
      <c r="O91" s="17">
        <f>SUM(O79:O90)</f>
        <v>2574925</v>
      </c>
      <c r="P91" s="17">
        <f>AVERAGE(D91:O91)</f>
        <v>2622429.8333333335</v>
      </c>
      <c r="Q91" s="4"/>
      <c r="R91" s="4"/>
      <c r="S91" s="27">
        <f>AVERAGE(D91:F91)</f>
        <v>2663621</v>
      </c>
      <c r="T91" s="4">
        <f>AVERAGE(G91:I91)</f>
        <v>2639089</v>
      </c>
      <c r="U91" s="4">
        <f>AVERAGE(J91:L91)</f>
        <v>2605318</v>
      </c>
      <c r="V91" s="4">
        <f>AVERAGE(M91:O91)</f>
        <v>2581691.3333333335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1.25">
      <c r="A92" s="4"/>
      <c r="B92" s="4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1.25">
      <c r="A93" s="4">
        <v>62</v>
      </c>
      <c r="B93" s="15" t="str">
        <f aca="true" t="shared" si="24" ref="B93:B100">+B20</f>
        <v>San Lorenzo</v>
      </c>
      <c r="C93" s="17">
        <f aca="true" t="shared" si="25" ref="C93:F100">C20+C57</f>
        <v>7482</v>
      </c>
      <c r="D93" s="17">
        <f t="shared" si="25"/>
        <v>7288</v>
      </c>
      <c r="E93" s="17">
        <f t="shared" si="25"/>
        <v>7289</v>
      </c>
      <c r="F93" s="17">
        <f t="shared" si="25"/>
        <v>7294</v>
      </c>
      <c r="G93" s="17">
        <f aca="true" t="shared" si="26" ref="G93:I100">G20+G57</f>
        <v>7152</v>
      </c>
      <c r="H93" s="17">
        <f t="shared" si="26"/>
        <v>7214</v>
      </c>
      <c r="I93" s="17">
        <f t="shared" si="26"/>
        <v>7235</v>
      </c>
      <c r="J93" s="17">
        <f aca="true" t="shared" si="27" ref="J93:L100">J20+J57</f>
        <v>7267</v>
      </c>
      <c r="K93" s="17">
        <f t="shared" si="27"/>
        <v>7274</v>
      </c>
      <c r="L93" s="17">
        <f t="shared" si="27"/>
        <v>7121</v>
      </c>
      <c r="M93" s="17">
        <f>M20+M57</f>
        <v>7170</v>
      </c>
      <c r="N93" s="17">
        <f>N20+N57</f>
        <v>7180</v>
      </c>
      <c r="O93" s="17">
        <f>O20+O57</f>
        <v>7154</v>
      </c>
      <c r="P93" s="17">
        <f aca="true" t="shared" si="28" ref="P93:P100">AVERAGE(D93:O93)</f>
        <v>7219.833333333333</v>
      </c>
      <c r="Q93" s="4"/>
      <c r="R93" s="4"/>
      <c r="S93" s="27">
        <f aca="true" t="shared" si="29" ref="S93:S100">AVERAGE(D93:F93)</f>
        <v>7290.333333333333</v>
      </c>
      <c r="T93" s="4">
        <f aca="true" t="shared" si="30" ref="T93:T100">AVERAGE(G93:I93)</f>
        <v>7200.333333333333</v>
      </c>
      <c r="U93" s="4">
        <f aca="true" t="shared" si="31" ref="U93:U100">AVERAGE(J93:L93)</f>
        <v>7220.666666666667</v>
      </c>
      <c r="V93" s="4">
        <f aca="true" t="shared" si="32" ref="V93:V100">AVERAGE(M93:O93)</f>
        <v>7168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1.25">
      <c r="A94" s="4">
        <v>63</v>
      </c>
      <c r="B94" s="15" t="str">
        <f t="shared" si="24"/>
        <v>El Teniente</v>
      </c>
      <c r="C94" s="17">
        <f t="shared" si="25"/>
        <v>47369</v>
      </c>
      <c r="D94" s="17">
        <f t="shared" si="25"/>
        <v>47294</v>
      </c>
      <c r="E94" s="17">
        <f t="shared" si="25"/>
        <v>47319</v>
      </c>
      <c r="F94" s="17">
        <f t="shared" si="25"/>
        <v>46656</v>
      </c>
      <c r="G94" s="17">
        <f t="shared" si="26"/>
        <v>46217</v>
      </c>
      <c r="H94" s="17">
        <f t="shared" si="26"/>
        <v>46054</v>
      </c>
      <c r="I94" s="17">
        <f t="shared" si="26"/>
        <v>45956</v>
      </c>
      <c r="J94" s="17">
        <f t="shared" si="27"/>
        <v>45987</v>
      </c>
      <c r="K94" s="17">
        <f t="shared" si="27"/>
        <v>45917</v>
      </c>
      <c r="L94" s="17">
        <f t="shared" si="27"/>
        <v>45552</v>
      </c>
      <c r="M94" s="17">
        <f>M21+M58</f>
        <v>45561</v>
      </c>
      <c r="N94" s="17">
        <f>N21+N58</f>
        <v>45519</v>
      </c>
      <c r="O94" s="17">
        <f>O21+O58</f>
        <v>46457</v>
      </c>
      <c r="P94" s="17">
        <f t="shared" si="28"/>
        <v>46207.416666666664</v>
      </c>
      <c r="Q94" s="4"/>
      <c r="R94" s="4"/>
      <c r="S94" s="27">
        <f t="shared" si="29"/>
        <v>47089.666666666664</v>
      </c>
      <c r="T94" s="4">
        <f t="shared" si="30"/>
        <v>46075.666666666664</v>
      </c>
      <c r="U94" s="4">
        <f t="shared" si="31"/>
        <v>45818.666666666664</v>
      </c>
      <c r="V94" s="4">
        <f t="shared" si="32"/>
        <v>45845.666666666664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1.25">
      <c r="A95" s="4">
        <v>65</v>
      </c>
      <c r="B95" s="15" t="str">
        <f t="shared" si="24"/>
        <v>Chuquicamata</v>
      </c>
      <c r="C95" s="17">
        <f t="shared" si="25"/>
        <v>33597</v>
      </c>
      <c r="D95" s="17">
        <f t="shared" si="25"/>
        <v>33156</v>
      </c>
      <c r="E95" s="17">
        <f t="shared" si="25"/>
        <v>33246</v>
      </c>
      <c r="F95" s="17">
        <f t="shared" si="25"/>
        <v>33579</v>
      </c>
      <c r="G95" s="17">
        <f t="shared" si="26"/>
        <v>33773</v>
      </c>
      <c r="H95" s="17">
        <f t="shared" si="26"/>
        <v>33392</v>
      </c>
      <c r="I95" s="17">
        <f t="shared" si="26"/>
        <v>33542</v>
      </c>
      <c r="J95" s="17">
        <f t="shared" si="27"/>
        <v>33673</v>
      </c>
      <c r="K95" s="17">
        <f t="shared" si="27"/>
        <v>33886</v>
      </c>
      <c r="L95" s="17">
        <f t="shared" si="27"/>
        <v>33330</v>
      </c>
      <c r="M95" s="17">
        <f>M22+M59</f>
        <v>33820</v>
      </c>
      <c r="N95" s="17">
        <f>N22+N59</f>
        <v>34078</v>
      </c>
      <c r="O95" s="17">
        <f>O22+O59</f>
        <v>34126</v>
      </c>
      <c r="P95" s="17">
        <f t="shared" si="28"/>
        <v>33633.416666666664</v>
      </c>
      <c r="Q95" s="4"/>
      <c r="R95" s="4"/>
      <c r="S95" s="27">
        <f t="shared" si="29"/>
        <v>33327</v>
      </c>
      <c r="T95" s="4">
        <f t="shared" si="30"/>
        <v>33569</v>
      </c>
      <c r="U95" s="4">
        <f t="shared" si="31"/>
        <v>33629.666666666664</v>
      </c>
      <c r="V95" s="4">
        <f t="shared" si="32"/>
        <v>34008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1.25">
      <c r="A96" s="4">
        <v>68</v>
      </c>
      <c r="B96" s="15" t="str">
        <f t="shared" si="24"/>
        <v>Río Blanco</v>
      </c>
      <c r="C96" s="17">
        <f t="shared" si="25"/>
        <v>5182</v>
      </c>
      <c r="D96" s="17">
        <f t="shared" si="25"/>
        <v>5141</v>
      </c>
      <c r="E96" s="17">
        <f t="shared" si="25"/>
        <v>5080</v>
      </c>
      <c r="F96" s="17">
        <f t="shared" si="25"/>
        <v>5133</v>
      </c>
      <c r="G96" s="17">
        <f t="shared" si="26"/>
        <v>5179</v>
      </c>
      <c r="H96" s="17">
        <f t="shared" si="26"/>
        <v>5207</v>
      </c>
      <c r="I96" s="17">
        <f t="shared" si="26"/>
        <v>5223</v>
      </c>
      <c r="J96" s="17">
        <f t="shared" si="27"/>
        <v>5249</v>
      </c>
      <c r="K96" s="17">
        <f t="shared" si="27"/>
        <v>5238</v>
      </c>
      <c r="L96" s="17">
        <f t="shared" si="27"/>
        <v>5205</v>
      </c>
      <c r="M96" s="17">
        <f>M23+M60</f>
        <v>5203</v>
      </c>
      <c r="N96" s="17">
        <f>N23+N60</f>
        <v>5216</v>
      </c>
      <c r="O96" s="17">
        <f>O23+O60</f>
        <v>5224</v>
      </c>
      <c r="P96" s="17">
        <f t="shared" si="28"/>
        <v>5191.5</v>
      </c>
      <c r="Q96" s="4"/>
      <c r="R96" s="4"/>
      <c r="S96" s="27">
        <f t="shared" si="29"/>
        <v>5118</v>
      </c>
      <c r="T96" s="4">
        <f t="shared" si="30"/>
        <v>5203</v>
      </c>
      <c r="U96" s="4">
        <f t="shared" si="31"/>
        <v>5230.666666666667</v>
      </c>
      <c r="V96" s="4">
        <f t="shared" si="32"/>
        <v>5214.333333333333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1.25">
      <c r="A97" s="4">
        <v>76</v>
      </c>
      <c r="B97" s="15" t="str">
        <f t="shared" si="24"/>
        <v>Banco del Estado</v>
      </c>
      <c r="C97" s="17">
        <f t="shared" si="25"/>
        <v>27549</v>
      </c>
      <c r="D97" s="17">
        <f t="shared" si="25"/>
        <v>27341</v>
      </c>
      <c r="E97" s="17">
        <f t="shared" si="25"/>
        <v>27385</v>
      </c>
      <c r="F97" s="17">
        <f t="shared" si="25"/>
        <v>27439</v>
      </c>
      <c r="G97" s="17">
        <f t="shared" si="26"/>
        <v>27465</v>
      </c>
      <c r="H97" s="17">
        <f t="shared" si="26"/>
        <v>27405</v>
      </c>
      <c r="I97" s="17">
        <f t="shared" si="26"/>
        <v>27116</v>
      </c>
      <c r="J97" s="17">
        <f t="shared" si="27"/>
        <v>27169</v>
      </c>
      <c r="K97" s="17">
        <f t="shared" si="27"/>
        <v>27143</v>
      </c>
      <c r="L97" s="17">
        <f t="shared" si="27"/>
        <v>27152</v>
      </c>
      <c r="M97" s="17">
        <f>M24+M61</f>
        <v>27145</v>
      </c>
      <c r="N97" s="17">
        <f>N24+N61</f>
        <v>27123</v>
      </c>
      <c r="O97" s="17">
        <f>O24+O61</f>
        <v>27090</v>
      </c>
      <c r="P97" s="17">
        <f t="shared" si="28"/>
        <v>27247.75</v>
      </c>
      <c r="Q97" s="4"/>
      <c r="R97" s="4"/>
      <c r="S97" s="27">
        <f t="shared" si="29"/>
        <v>27388.333333333332</v>
      </c>
      <c r="T97" s="4">
        <f t="shared" si="30"/>
        <v>27328.666666666668</v>
      </c>
      <c r="U97" s="4">
        <f t="shared" si="31"/>
        <v>27154.666666666668</v>
      </c>
      <c r="V97" s="4">
        <f t="shared" si="32"/>
        <v>27119.333333333332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1.25">
      <c r="A98" s="4">
        <v>81</v>
      </c>
      <c r="B98" s="15" t="str">
        <f t="shared" si="24"/>
        <v>Ferrosalud</v>
      </c>
      <c r="C98" s="17">
        <f t="shared" si="25"/>
        <v>10079</v>
      </c>
      <c r="D98" s="17">
        <f t="shared" si="25"/>
        <v>10407</v>
      </c>
      <c r="E98" s="17">
        <f t="shared" si="25"/>
        <v>10990</v>
      </c>
      <c r="F98" s="17">
        <f t="shared" si="25"/>
        <v>11354</v>
      </c>
      <c r="G98" s="17">
        <f t="shared" si="26"/>
        <v>11743</v>
      </c>
      <c r="H98" s="17">
        <f t="shared" si="26"/>
        <v>12210</v>
      </c>
      <c r="I98" s="17">
        <f t="shared" si="26"/>
        <v>12460</v>
      </c>
      <c r="J98" s="17">
        <f t="shared" si="27"/>
        <v>12937</v>
      </c>
      <c r="K98" s="17">
        <f t="shared" si="27"/>
        <v>13282</v>
      </c>
      <c r="L98" s="17">
        <f t="shared" si="27"/>
        <v>13665</v>
      </c>
      <c r="M98" s="17">
        <f>M25+M62</f>
        <v>13890</v>
      </c>
      <c r="N98" s="17">
        <f>N25+N62</f>
        <v>13914</v>
      </c>
      <c r="O98" s="17">
        <f>O25+O62</f>
        <v>14038</v>
      </c>
      <c r="P98" s="17">
        <f t="shared" si="28"/>
        <v>12574.166666666666</v>
      </c>
      <c r="Q98" s="4"/>
      <c r="R98" s="4"/>
      <c r="S98" s="27">
        <f t="shared" si="29"/>
        <v>10917</v>
      </c>
      <c r="T98" s="4">
        <f t="shared" si="30"/>
        <v>12137.666666666666</v>
      </c>
      <c r="U98" s="4">
        <f t="shared" si="31"/>
        <v>13294.666666666666</v>
      </c>
      <c r="V98" s="4">
        <f t="shared" si="32"/>
        <v>13947.333333333334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1.25">
      <c r="A99" s="4">
        <v>85</v>
      </c>
      <c r="B99" s="15" t="str">
        <f t="shared" si="24"/>
        <v>CTC - Istel </v>
      </c>
      <c r="C99" s="17">
        <f t="shared" si="25"/>
        <v>17510</v>
      </c>
      <c r="D99" s="17">
        <f t="shared" si="25"/>
        <v>17357</v>
      </c>
      <c r="E99" s="17">
        <f t="shared" si="25"/>
        <v>17117</v>
      </c>
      <c r="F99" s="17">
        <f t="shared" si="25"/>
        <v>16946</v>
      </c>
      <c r="G99" s="17">
        <f t="shared" si="26"/>
        <v>16804</v>
      </c>
      <c r="H99" s="17">
        <f t="shared" si="26"/>
        <v>16328</v>
      </c>
      <c r="I99" s="17">
        <f t="shared" si="26"/>
        <v>16268</v>
      </c>
      <c r="J99" s="17">
        <f t="shared" si="27"/>
        <v>16205</v>
      </c>
      <c r="K99" s="17">
        <f t="shared" si="27"/>
        <v>16071</v>
      </c>
      <c r="L99" s="17">
        <f t="shared" si="27"/>
        <v>15726</v>
      </c>
      <c r="M99" s="17">
        <f>M26+M63</f>
        <v>15505</v>
      </c>
      <c r="N99" s="17">
        <f>N26+N63</f>
        <v>15419</v>
      </c>
      <c r="O99" s="17">
        <f>O26+O63</f>
        <v>15321</v>
      </c>
      <c r="P99" s="17">
        <f t="shared" si="28"/>
        <v>16255.583333333334</v>
      </c>
      <c r="Q99" s="4"/>
      <c r="R99" s="4"/>
      <c r="S99" s="27">
        <f t="shared" si="29"/>
        <v>17140</v>
      </c>
      <c r="T99" s="4">
        <f t="shared" si="30"/>
        <v>16466.666666666668</v>
      </c>
      <c r="U99" s="4">
        <f t="shared" si="31"/>
        <v>16000.666666666666</v>
      </c>
      <c r="V99" s="4">
        <f t="shared" si="32"/>
        <v>15415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1.25">
      <c r="A100" s="4">
        <v>94</v>
      </c>
      <c r="B100" s="15" t="str">
        <f t="shared" si="24"/>
        <v>Cruz del Norte</v>
      </c>
      <c r="C100" s="17">
        <f t="shared" si="25"/>
        <v>4899</v>
      </c>
      <c r="D100" s="17">
        <f t="shared" si="25"/>
        <v>4909</v>
      </c>
      <c r="E100" s="17">
        <f t="shared" si="25"/>
        <v>4871</v>
      </c>
      <c r="F100" s="17">
        <f t="shared" si="25"/>
        <v>4861</v>
      </c>
      <c r="G100" s="17">
        <f t="shared" si="26"/>
        <v>4803</v>
      </c>
      <c r="H100" s="17">
        <f t="shared" si="26"/>
        <v>4798</v>
      </c>
      <c r="I100" s="17">
        <f t="shared" si="26"/>
        <v>4835</v>
      </c>
      <c r="J100" s="17">
        <f t="shared" si="27"/>
        <v>4839</v>
      </c>
      <c r="K100" s="17">
        <f t="shared" si="27"/>
        <v>4843</v>
      </c>
      <c r="L100" s="17">
        <f t="shared" si="27"/>
        <v>4812</v>
      </c>
      <c r="M100" s="17">
        <f>M27+M64</f>
        <v>4733</v>
      </c>
      <c r="N100" s="17">
        <f>N27+N64</f>
        <v>4742</v>
      </c>
      <c r="O100" s="17">
        <f>O27+O64</f>
        <v>4753</v>
      </c>
      <c r="P100" s="17">
        <f t="shared" si="28"/>
        <v>4816.583333333333</v>
      </c>
      <c r="Q100" s="4"/>
      <c r="R100" s="4"/>
      <c r="S100" s="27">
        <f t="shared" si="29"/>
        <v>4880.333333333333</v>
      </c>
      <c r="T100" s="4">
        <f t="shared" si="30"/>
        <v>4812</v>
      </c>
      <c r="U100" s="4">
        <f t="shared" si="31"/>
        <v>4831.333333333333</v>
      </c>
      <c r="V100" s="4">
        <f t="shared" si="32"/>
        <v>4742.666666666667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1.25">
      <c r="A101" s="4"/>
      <c r="B101" s="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1.25">
      <c r="A102" s="15"/>
      <c r="B102" s="15" t="s">
        <v>58</v>
      </c>
      <c r="C102" s="17">
        <f aca="true" t="shared" si="33" ref="C102:I102">SUM(C93:C100)</f>
        <v>153667</v>
      </c>
      <c r="D102" s="17">
        <f t="shared" si="33"/>
        <v>152893</v>
      </c>
      <c r="E102" s="17">
        <f t="shared" si="33"/>
        <v>153297</v>
      </c>
      <c r="F102" s="17">
        <f t="shared" si="33"/>
        <v>153262</v>
      </c>
      <c r="G102" s="17">
        <f t="shared" si="33"/>
        <v>153136</v>
      </c>
      <c r="H102" s="17">
        <f t="shared" si="33"/>
        <v>152608</v>
      </c>
      <c r="I102" s="17">
        <f t="shared" si="33"/>
        <v>152635</v>
      </c>
      <c r="J102" s="17">
        <f>SUM(J93:J100)</f>
        <v>153326</v>
      </c>
      <c r="K102" s="17">
        <f>SUM(K93:K100)</f>
        <v>153654</v>
      </c>
      <c r="L102" s="17">
        <f>SUM(L93:L100)</f>
        <v>152563</v>
      </c>
      <c r="M102" s="17">
        <f>SUM(M93:M100)</f>
        <v>153027</v>
      </c>
      <c r="N102" s="17">
        <f>SUM(N93:N100)</f>
        <v>153191</v>
      </c>
      <c r="O102" s="17">
        <f>SUM(O93:O100)</f>
        <v>154163</v>
      </c>
      <c r="P102" s="17">
        <f>AVERAGE(D102:O102)</f>
        <v>153146.25</v>
      </c>
      <c r="Q102" s="4"/>
      <c r="R102" s="4"/>
      <c r="S102" s="27">
        <f>AVERAGE(D102:F102)</f>
        <v>153150.66666666666</v>
      </c>
      <c r="T102" s="4">
        <f>AVERAGE(G102:I102)</f>
        <v>152793</v>
      </c>
      <c r="U102" s="4">
        <f>AVERAGE(J102:L102)</f>
        <v>153181</v>
      </c>
      <c r="V102" s="4">
        <f>AVERAGE(M102:O102)</f>
        <v>153460.33333333334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1.25">
      <c r="A103" s="4"/>
      <c r="B103" s="4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2" thickBot="1">
      <c r="A104" s="22"/>
      <c r="B104" s="22" t="s">
        <v>59</v>
      </c>
      <c r="C104" s="23">
        <f aca="true" t="shared" si="34" ref="C104:I104">C91+C102</f>
        <v>2828228</v>
      </c>
      <c r="D104" s="23">
        <f t="shared" si="34"/>
        <v>2822650</v>
      </c>
      <c r="E104" s="23">
        <f t="shared" si="34"/>
        <v>2818007</v>
      </c>
      <c r="F104" s="23">
        <f t="shared" si="34"/>
        <v>2809658</v>
      </c>
      <c r="G104" s="23">
        <f t="shared" si="34"/>
        <v>2803231</v>
      </c>
      <c r="H104" s="23">
        <f t="shared" si="34"/>
        <v>2791140</v>
      </c>
      <c r="I104" s="23">
        <f t="shared" si="34"/>
        <v>2781275</v>
      </c>
      <c r="J104" s="23">
        <f>J91+J102</f>
        <v>2771749</v>
      </c>
      <c r="K104" s="23">
        <f>K91+K102</f>
        <v>2756451</v>
      </c>
      <c r="L104" s="23">
        <f>L91+L102</f>
        <v>2747297</v>
      </c>
      <c r="M104" s="23">
        <f>M91+M102</f>
        <v>2740670</v>
      </c>
      <c r="N104" s="23">
        <f>N91+N102</f>
        <v>2735697</v>
      </c>
      <c r="O104" s="23">
        <f>O91+O102</f>
        <v>2729088</v>
      </c>
      <c r="P104" s="24">
        <f>AVERAGE(D104:O104)</f>
        <v>2775576.0833333335</v>
      </c>
      <c r="Q104" s="4"/>
      <c r="R104" s="4"/>
      <c r="S104" s="27">
        <f>AVERAGE(D104:F104)</f>
        <v>2816771.6666666665</v>
      </c>
      <c r="T104" s="4">
        <f>AVERAGE(G104:I104)</f>
        <v>2791882</v>
      </c>
      <c r="U104" s="4">
        <f>AVERAGE(J104:L104)</f>
        <v>2758499</v>
      </c>
      <c r="V104" s="4">
        <f>AVERAGE(M104:O104)</f>
        <v>2735151.6666666665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2:255" ht="11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2:255" ht="11.25">
      <c r="B106" s="15" t="str">
        <f>+B33</f>
        <v>Fuente: Superintendencia de Isapres, Archivo Maestro de Beneficiarios.</v>
      </c>
      <c r="C106" s="1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2:255" ht="21.75" customHeight="1">
      <c r="B107" s="142">
        <f>IF(+$B$34="","",$B$34)</f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2:255" ht="21" customHeight="1">
      <c r="B108" s="142">
        <f>+IF(+$B$35="","",$B$35)</f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23.25" customHeight="1">
      <c r="A109" s="4"/>
      <c r="B109" s="142">
        <f>+B73</f>
      </c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16" ht="12.75">
      <c r="A110" s="141" t="s">
        <v>248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</sheetData>
  <mergeCells count="19">
    <mergeCell ref="B76:P76"/>
    <mergeCell ref="B108:P108"/>
    <mergeCell ref="B2:P2"/>
    <mergeCell ref="B3:P3"/>
    <mergeCell ref="B39:P39"/>
    <mergeCell ref="B40:P40"/>
    <mergeCell ref="B35:O35"/>
    <mergeCell ref="B34:P34"/>
    <mergeCell ref="B36:P36"/>
    <mergeCell ref="A110:P110"/>
    <mergeCell ref="A1:P1"/>
    <mergeCell ref="A38:P38"/>
    <mergeCell ref="A74:P74"/>
    <mergeCell ref="B109:P109"/>
    <mergeCell ref="B71:P71"/>
    <mergeCell ref="B72:P72"/>
    <mergeCell ref="B73:P73"/>
    <mergeCell ref="B107:P107"/>
    <mergeCell ref="B75:P75"/>
  </mergeCells>
  <hyperlinks>
    <hyperlink ref="A1" location="Indice!A1" display="Volver"/>
    <hyperlink ref="A38" location="Indice!A1" display="Volver"/>
    <hyperlink ref="A74" location="Indice!A1" display="Volver"/>
    <hyperlink ref="A110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42"/>
  <sheetViews>
    <sheetView showGridLines="0" zoomScale="75" zoomScaleNormal="75" workbookViewId="0" topLeftCell="A1">
      <selection activeCell="B3" sqref="B3:K3"/>
    </sheetView>
  </sheetViews>
  <sheetFormatPr defaultColWidth="6.796875" defaultRowHeight="15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27" width="0" style="1" hidden="1" customWidth="1"/>
    <col min="28" max="16384" width="6.69921875" style="1" customWidth="1"/>
  </cols>
  <sheetData>
    <row r="1" spans="1:11" ht="12.75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2:30" ht="13.5">
      <c r="B2" s="143" t="s">
        <v>181</v>
      </c>
      <c r="C2" s="143"/>
      <c r="D2" s="143"/>
      <c r="E2" s="143"/>
      <c r="F2" s="143"/>
      <c r="G2" s="143"/>
      <c r="H2" s="143"/>
      <c r="I2" s="143"/>
      <c r="J2" s="143"/>
      <c r="K2" s="143"/>
      <c r="L2" s="25"/>
      <c r="M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2:30" ht="13.5">
      <c r="B3" s="143" t="s">
        <v>182</v>
      </c>
      <c r="C3" s="143"/>
      <c r="D3" s="143"/>
      <c r="E3" s="143"/>
      <c r="F3" s="143"/>
      <c r="G3" s="143"/>
      <c r="H3" s="143"/>
      <c r="I3" s="143"/>
      <c r="J3" s="143"/>
      <c r="K3" s="143"/>
      <c r="L3" s="25"/>
      <c r="M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2:30" ht="13.5">
      <c r="B4" s="143" t="s">
        <v>183</v>
      </c>
      <c r="C4" s="143"/>
      <c r="D4" s="143"/>
      <c r="E4" s="143"/>
      <c r="F4" s="143"/>
      <c r="G4" s="143"/>
      <c r="H4" s="143"/>
      <c r="I4" s="143"/>
      <c r="J4" s="143"/>
      <c r="K4" s="143"/>
      <c r="L4" s="25"/>
      <c r="M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2" thickBot="1">
      <c r="A5" s="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11.25">
      <c r="A6" s="28" t="s">
        <v>1</v>
      </c>
      <c r="B6" s="28" t="s">
        <v>1</v>
      </c>
      <c r="C6" s="119" t="s">
        <v>184</v>
      </c>
      <c r="D6" s="119"/>
      <c r="E6" s="119"/>
      <c r="F6" s="119"/>
      <c r="G6" s="120"/>
      <c r="H6" s="119" t="s">
        <v>185</v>
      </c>
      <c r="I6" s="119"/>
      <c r="J6" s="119"/>
      <c r="K6" s="119"/>
      <c r="L6" s="25"/>
      <c r="M6" s="25"/>
      <c r="N6" s="25"/>
      <c r="O6" s="121"/>
      <c r="P6" s="121"/>
      <c r="Q6" s="121"/>
      <c r="R6" s="12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1.25">
      <c r="A7" s="4"/>
      <c r="B7" s="4"/>
      <c r="C7" s="122" t="str">
        <f>+'Cartera vigente por mes'!O5</f>
        <v>Dic.</v>
      </c>
      <c r="D7" s="122" t="str">
        <f>+C7</f>
        <v>Dic.</v>
      </c>
      <c r="E7" s="123" t="s">
        <v>186</v>
      </c>
      <c r="F7" s="123"/>
      <c r="G7" s="60" t="s">
        <v>1</v>
      </c>
      <c r="H7" s="122" t="str">
        <f>+C7</f>
        <v>Dic.</v>
      </c>
      <c r="I7" s="122" t="str">
        <f>+D7</f>
        <v>Dic.</v>
      </c>
      <c r="J7" s="123" t="s">
        <v>186</v>
      </c>
      <c r="K7" s="123"/>
      <c r="L7" s="60" t="s">
        <v>1</v>
      </c>
      <c r="M7" s="121"/>
      <c r="N7" s="121"/>
      <c r="O7" s="122"/>
      <c r="P7" s="122"/>
      <c r="Q7" s="122"/>
      <c r="R7" s="122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1.25">
      <c r="A8" s="71" t="s">
        <v>40</v>
      </c>
      <c r="B8" s="30" t="s">
        <v>41</v>
      </c>
      <c r="C8" s="72">
        <v>2002</v>
      </c>
      <c r="D8" s="72">
        <v>2003</v>
      </c>
      <c r="E8" s="72" t="s">
        <v>249</v>
      </c>
      <c r="F8" s="72" t="s">
        <v>250</v>
      </c>
      <c r="G8" s="124"/>
      <c r="H8" s="72">
        <f>+C8</f>
        <v>2002</v>
      </c>
      <c r="I8" s="72">
        <f>+D8</f>
        <v>2003</v>
      </c>
      <c r="J8" s="72" t="str">
        <f>+E8</f>
        <v>Número</v>
      </c>
      <c r="K8" s="72" t="str">
        <f>+F8</f>
        <v>Porcentaje</v>
      </c>
      <c r="L8" s="25"/>
      <c r="M8" s="25"/>
      <c r="N8" s="25"/>
      <c r="O8" s="122"/>
      <c r="P8" s="122"/>
      <c r="Q8" s="122"/>
      <c r="R8" s="122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1.25">
      <c r="A9" s="8" t="s">
        <v>187</v>
      </c>
      <c r="B9" s="15" t="s">
        <v>42</v>
      </c>
      <c r="C9" s="16">
        <v>58536</v>
      </c>
      <c r="D9" s="27">
        <f>+'Cartera vigente por mes'!O6</f>
        <v>56966</v>
      </c>
      <c r="E9" s="33">
        <f aca="true" t="shared" si="0" ref="E9:E19">D9-C9</f>
        <v>-1570</v>
      </c>
      <c r="F9" s="106">
        <f aca="true" t="shared" si="1" ref="F9:F19">E9/C9</f>
        <v>-0.026821101544348778</v>
      </c>
      <c r="G9" s="33"/>
      <c r="H9" s="27">
        <v>106897</v>
      </c>
      <c r="I9" s="27">
        <f>+'Cartera vigente por mes'!O79</f>
        <v>98524</v>
      </c>
      <c r="J9" s="33">
        <f aca="true" t="shared" si="2" ref="J9:J19">I9-H9</f>
        <v>-8373</v>
      </c>
      <c r="K9" s="106">
        <f aca="true" t="shared" si="3" ref="K9:K19">J9/H9</f>
        <v>-0.07832773604497788</v>
      </c>
      <c r="L9" s="25"/>
      <c r="M9" s="68">
        <f aca="true" t="shared" si="4" ref="M9:M19">+I9/D9</f>
        <v>1.7295228732928414</v>
      </c>
      <c r="N9" s="25"/>
      <c r="O9" s="125"/>
      <c r="P9" s="125"/>
      <c r="Q9" s="125"/>
      <c r="R9" s="1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1.25">
      <c r="A10" s="8" t="s">
        <v>188</v>
      </c>
      <c r="B10" s="15" t="s">
        <v>259</v>
      </c>
      <c r="C10" s="16">
        <v>52271</v>
      </c>
      <c r="D10" s="27">
        <f>+'Cartera vigente por mes'!O7</f>
        <v>0</v>
      </c>
      <c r="E10" s="33">
        <f t="shared" si="0"/>
        <v>-52271</v>
      </c>
      <c r="F10" s="106">
        <f t="shared" si="1"/>
        <v>-1</v>
      </c>
      <c r="G10" s="33"/>
      <c r="H10" s="27">
        <v>119506</v>
      </c>
      <c r="I10" s="27">
        <f>+'Cartera vigente por mes'!O80</f>
        <v>0</v>
      </c>
      <c r="J10" s="33">
        <f t="shared" si="2"/>
        <v>-119506</v>
      </c>
      <c r="K10" s="106">
        <f t="shared" si="3"/>
        <v>-1</v>
      </c>
      <c r="L10" s="4"/>
      <c r="M10" s="68" t="e">
        <f t="shared" si="4"/>
        <v>#DIV/0!</v>
      </c>
      <c r="N10" s="25"/>
      <c r="O10" s="125"/>
      <c r="P10" s="125"/>
      <c r="Q10" s="125"/>
      <c r="R10" s="1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1.25">
      <c r="A11" s="8" t="s">
        <v>189</v>
      </c>
      <c r="B11" s="15" t="s">
        <v>43</v>
      </c>
      <c r="C11" s="16">
        <v>146064</v>
      </c>
      <c r="D11" s="27">
        <f>+'Cartera vigente por mes'!O8</f>
        <v>155995</v>
      </c>
      <c r="E11" s="33">
        <f t="shared" si="0"/>
        <v>9931</v>
      </c>
      <c r="F11" s="106">
        <f t="shared" si="1"/>
        <v>0.06799074378354694</v>
      </c>
      <c r="G11" s="33"/>
      <c r="H11" s="27">
        <v>327915</v>
      </c>
      <c r="I11" s="27">
        <f>+'Cartera vigente por mes'!O81</f>
        <v>346825</v>
      </c>
      <c r="J11" s="33">
        <f t="shared" si="2"/>
        <v>18910</v>
      </c>
      <c r="K11" s="106">
        <f t="shared" si="3"/>
        <v>0.0576673833157983</v>
      </c>
      <c r="L11" s="4"/>
      <c r="M11" s="68">
        <f t="shared" si="4"/>
        <v>2.223308439373057</v>
      </c>
      <c r="N11" s="25"/>
      <c r="O11" s="125"/>
      <c r="P11" s="125"/>
      <c r="Q11" s="125"/>
      <c r="R11" s="1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1.25">
      <c r="A12" s="8" t="s">
        <v>190</v>
      </c>
      <c r="B12" s="15" t="s">
        <v>44</v>
      </c>
      <c r="C12" s="16">
        <v>20406</v>
      </c>
      <c r="D12" s="27">
        <f>+'Cartera vigente por mes'!O9</f>
        <v>21656</v>
      </c>
      <c r="E12" s="33">
        <f t="shared" si="0"/>
        <v>1250</v>
      </c>
      <c r="F12" s="106">
        <f t="shared" si="1"/>
        <v>0.06125649318827796</v>
      </c>
      <c r="G12" s="33"/>
      <c r="H12" s="27">
        <v>49991</v>
      </c>
      <c r="I12" s="27">
        <f>+'Cartera vigente por mes'!O82</f>
        <v>52783</v>
      </c>
      <c r="J12" s="33">
        <f t="shared" si="2"/>
        <v>2792</v>
      </c>
      <c r="K12" s="106">
        <f t="shared" si="3"/>
        <v>0.05585005300954172</v>
      </c>
      <c r="L12" s="4"/>
      <c r="M12" s="68">
        <f t="shared" si="4"/>
        <v>2.4373383819726633</v>
      </c>
      <c r="N12" s="25"/>
      <c r="O12" s="125"/>
      <c r="P12" s="125"/>
      <c r="Q12" s="125"/>
      <c r="R12" s="1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1.25">
      <c r="A13" s="8" t="s">
        <v>191</v>
      </c>
      <c r="B13" s="15" t="s">
        <v>260</v>
      </c>
      <c r="C13" s="16">
        <v>270943</v>
      </c>
      <c r="D13" s="27">
        <f>+'Cartera vigente por mes'!O10</f>
        <v>285557</v>
      </c>
      <c r="E13" s="33">
        <f t="shared" si="0"/>
        <v>14614</v>
      </c>
      <c r="F13" s="106">
        <f t="shared" si="1"/>
        <v>0.053937544059082534</v>
      </c>
      <c r="G13" s="33"/>
      <c r="H13" s="27">
        <v>562254</v>
      </c>
      <c r="I13" s="27">
        <f>+'Cartera vigente por mes'!O83</f>
        <v>594822</v>
      </c>
      <c r="J13" s="33">
        <f t="shared" si="2"/>
        <v>32568</v>
      </c>
      <c r="K13" s="106">
        <f t="shared" si="3"/>
        <v>0.057923998762125305</v>
      </c>
      <c r="L13" s="4"/>
      <c r="M13" s="68">
        <f t="shared" si="4"/>
        <v>2.0830237045493543</v>
      </c>
      <c r="N13" s="25"/>
      <c r="O13" s="125"/>
      <c r="P13" s="125"/>
      <c r="Q13" s="125"/>
      <c r="R13" s="1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1.25">
      <c r="A14" s="8" t="s">
        <v>192</v>
      </c>
      <c r="B14" s="15" t="s">
        <v>45</v>
      </c>
      <c r="C14" s="16">
        <v>64076</v>
      </c>
      <c r="D14" s="27">
        <f>+'Cartera vigente por mes'!O11</f>
        <v>67841</v>
      </c>
      <c r="E14" s="33">
        <f t="shared" si="0"/>
        <v>3765</v>
      </c>
      <c r="F14" s="106">
        <f t="shared" si="1"/>
        <v>0.05875834946001623</v>
      </c>
      <c r="G14" s="33"/>
      <c r="H14" s="27">
        <v>128694</v>
      </c>
      <c r="I14" s="27">
        <f>+'Cartera vigente por mes'!O84</f>
        <v>138111</v>
      </c>
      <c r="J14" s="33">
        <f t="shared" si="2"/>
        <v>9417</v>
      </c>
      <c r="K14" s="106">
        <f t="shared" si="3"/>
        <v>0.07317357452561891</v>
      </c>
      <c r="L14" s="4"/>
      <c r="M14" s="68">
        <f t="shared" si="4"/>
        <v>2.0358043071299066</v>
      </c>
      <c r="N14" s="25"/>
      <c r="O14" s="125"/>
      <c r="P14" s="125"/>
      <c r="Q14" s="125"/>
      <c r="R14" s="1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1.25">
      <c r="A15" s="8" t="s">
        <v>193</v>
      </c>
      <c r="B15" s="15" t="s">
        <v>261</v>
      </c>
      <c r="C15" s="16">
        <v>87337</v>
      </c>
      <c r="D15" s="27">
        <f>+'Cartera vigente por mes'!O12</f>
        <v>93800</v>
      </c>
      <c r="E15" s="33">
        <f t="shared" si="0"/>
        <v>6463</v>
      </c>
      <c r="F15" s="106">
        <f t="shared" si="1"/>
        <v>0.07400070989385941</v>
      </c>
      <c r="G15" s="33"/>
      <c r="H15" s="27">
        <v>184412</v>
      </c>
      <c r="I15" s="27">
        <f>+'Cartera vigente por mes'!O85</f>
        <v>196249</v>
      </c>
      <c r="J15" s="33">
        <f t="shared" si="2"/>
        <v>11837</v>
      </c>
      <c r="K15" s="106">
        <f t="shared" si="3"/>
        <v>0.06418779688957335</v>
      </c>
      <c r="L15" s="4"/>
      <c r="M15" s="68">
        <f t="shared" si="4"/>
        <v>2.0922068230277184</v>
      </c>
      <c r="N15" s="25"/>
      <c r="O15" s="125"/>
      <c r="P15" s="125"/>
      <c r="Q15" s="125"/>
      <c r="R15" s="1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1.25">
      <c r="A16" s="8" t="s">
        <v>194</v>
      </c>
      <c r="B16" s="15" t="s">
        <v>46</v>
      </c>
      <c r="C16" s="16">
        <v>209345</v>
      </c>
      <c r="D16" s="27">
        <f>+'Cartera vigente por mes'!O13</f>
        <v>223127</v>
      </c>
      <c r="E16" s="33">
        <f t="shared" si="0"/>
        <v>13782</v>
      </c>
      <c r="F16" s="106">
        <f t="shared" si="1"/>
        <v>0.06583391053046407</v>
      </c>
      <c r="G16" s="33"/>
      <c r="H16" s="27">
        <v>471337</v>
      </c>
      <c r="I16" s="27">
        <f>+'Cartera vigente por mes'!O86</f>
        <v>489936</v>
      </c>
      <c r="J16" s="33">
        <f t="shared" si="2"/>
        <v>18599</v>
      </c>
      <c r="K16" s="106">
        <f t="shared" si="3"/>
        <v>0.0394600890657852</v>
      </c>
      <c r="L16" s="4"/>
      <c r="M16" s="68">
        <f t="shared" si="4"/>
        <v>2.1957719146495047</v>
      </c>
      <c r="N16" s="25"/>
      <c r="O16" s="125"/>
      <c r="P16" s="125"/>
      <c r="Q16" s="125"/>
      <c r="R16" s="1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1.25">
      <c r="A17" s="8">
        <v>104</v>
      </c>
      <c r="B17" s="15" t="s">
        <v>47</v>
      </c>
      <c r="C17" s="16">
        <v>16266</v>
      </c>
      <c r="D17" s="27">
        <f>+'Cartera vigente por mes'!O14</f>
        <v>20738</v>
      </c>
      <c r="E17" s="33">
        <f t="shared" si="0"/>
        <v>4472</v>
      </c>
      <c r="F17" s="106">
        <f t="shared" si="1"/>
        <v>0.27492930038116314</v>
      </c>
      <c r="G17" s="33"/>
      <c r="H17" s="27">
        <v>27878</v>
      </c>
      <c r="I17" s="27">
        <f>+'Cartera vigente por mes'!O87</f>
        <v>36912</v>
      </c>
      <c r="J17" s="33">
        <f t="shared" si="2"/>
        <v>9034</v>
      </c>
      <c r="K17" s="106">
        <f t="shared" si="3"/>
        <v>0.32405481024463734</v>
      </c>
      <c r="L17" s="4"/>
      <c r="M17" s="68">
        <f t="shared" si="4"/>
        <v>1.7799209181213231</v>
      </c>
      <c r="N17" s="25"/>
      <c r="O17" s="125"/>
      <c r="P17" s="125"/>
      <c r="Q17" s="125"/>
      <c r="R17" s="1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11.25">
      <c r="A18" s="8">
        <v>107</v>
      </c>
      <c r="B18" s="15" t="s">
        <v>48</v>
      </c>
      <c r="C18" s="16">
        <v>257188</v>
      </c>
      <c r="D18" s="27">
        <f>+'Cartera vigente por mes'!O15</f>
        <v>249337</v>
      </c>
      <c r="E18" s="33">
        <f t="shared" si="0"/>
        <v>-7851</v>
      </c>
      <c r="F18" s="106">
        <f t="shared" si="1"/>
        <v>-0.030526307603776226</v>
      </c>
      <c r="G18" s="33"/>
      <c r="H18" s="27">
        <v>648673</v>
      </c>
      <c r="I18" s="27">
        <f>+'Cartera vigente por mes'!O88</f>
        <v>620763</v>
      </c>
      <c r="J18" s="33">
        <f t="shared" si="2"/>
        <v>-27910</v>
      </c>
      <c r="K18" s="106">
        <f t="shared" si="3"/>
        <v>-0.04302630138760207</v>
      </c>
      <c r="L18" s="4"/>
      <c r="M18" s="68">
        <f t="shared" si="4"/>
        <v>2.489654563903472</v>
      </c>
      <c r="N18" s="25"/>
      <c r="O18" s="125"/>
      <c r="P18" s="125"/>
      <c r="Q18" s="125"/>
      <c r="R18" s="1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11.25" hidden="1">
      <c r="A19" s="16">
        <v>108</v>
      </c>
      <c r="B19" s="19" t="s">
        <v>78</v>
      </c>
      <c r="C19" s="16"/>
      <c r="D19" s="27">
        <f>+'Cartera vigente por mes'!O16</f>
        <v>0</v>
      </c>
      <c r="E19" s="33">
        <f t="shared" si="0"/>
        <v>0</v>
      </c>
      <c r="F19" s="106" t="e">
        <f t="shared" si="1"/>
        <v>#DIV/0!</v>
      </c>
      <c r="G19" s="33"/>
      <c r="H19" s="27"/>
      <c r="I19" s="27">
        <f>+'Cartera vigente por mes'!O89</f>
        <v>0</v>
      </c>
      <c r="J19" s="33">
        <f t="shared" si="2"/>
        <v>0</v>
      </c>
      <c r="K19" s="106" t="e">
        <f t="shared" si="3"/>
        <v>#DIV/0!</v>
      </c>
      <c r="L19" s="4"/>
      <c r="M19" s="68" t="e">
        <f t="shared" si="4"/>
        <v>#DIV/0!</v>
      </c>
      <c r="N19" s="25"/>
      <c r="O19" s="125"/>
      <c r="P19" s="125"/>
      <c r="Q19" s="125"/>
      <c r="R19" s="1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11.25">
      <c r="A20" s="4"/>
      <c r="B20" s="4"/>
      <c r="C20" s="44"/>
      <c r="D20" s="44"/>
      <c r="E20" s="44"/>
      <c r="F20" s="126"/>
      <c r="G20" s="33"/>
      <c r="H20" s="33"/>
      <c r="I20" s="33"/>
      <c r="J20" s="33"/>
      <c r="K20" s="107"/>
      <c r="L20" s="4"/>
      <c r="M20" s="68"/>
      <c r="N20" s="4"/>
      <c r="O20" s="125"/>
      <c r="P20" s="125"/>
      <c r="Q20" s="125"/>
      <c r="R20" s="1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2:30" ht="11.25">
      <c r="B21" s="15" t="s">
        <v>49</v>
      </c>
      <c r="C21" s="33">
        <f>SUM(C9:C20)</f>
        <v>1182432</v>
      </c>
      <c r="D21" s="33">
        <f>SUM(D9:D20)</f>
        <v>1175017</v>
      </c>
      <c r="E21" s="33">
        <f>SUM(E9:E20)</f>
        <v>-7415</v>
      </c>
      <c r="F21" s="106">
        <f>E21/C21</f>
        <v>-0.006270973721956104</v>
      </c>
      <c r="G21" s="33"/>
      <c r="H21" s="33">
        <f>SUM(H9:H20)</f>
        <v>2627557</v>
      </c>
      <c r="I21" s="33">
        <f>SUM(I9:I20)</f>
        <v>2574925</v>
      </c>
      <c r="J21" s="33">
        <f>SUM(J9:J20)</f>
        <v>-52632</v>
      </c>
      <c r="K21" s="106">
        <f>J21/H21</f>
        <v>-0.020030773832879743</v>
      </c>
      <c r="L21" s="4"/>
      <c r="M21" s="68">
        <f>+I21/D21</f>
        <v>2.1913938266425084</v>
      </c>
      <c r="N21" s="4"/>
      <c r="O21" s="125"/>
      <c r="P21" s="125"/>
      <c r="Q21" s="125"/>
      <c r="R21" s="1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1.25">
      <c r="A22" s="4"/>
      <c r="B22" s="4"/>
      <c r="C22" s="44"/>
      <c r="D22" s="44"/>
      <c r="E22" s="44"/>
      <c r="F22" s="126"/>
      <c r="G22" s="33"/>
      <c r="H22" s="33"/>
      <c r="I22" s="33"/>
      <c r="J22" s="33"/>
      <c r="K22" s="107"/>
      <c r="L22" s="4"/>
      <c r="M22" s="68"/>
      <c r="N22" s="4"/>
      <c r="O22" s="125"/>
      <c r="P22" s="125"/>
      <c r="Q22" s="125"/>
      <c r="R22" s="1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1.25">
      <c r="A23" s="8">
        <v>62</v>
      </c>
      <c r="B23" s="15" t="s">
        <v>50</v>
      </c>
      <c r="C23" s="16">
        <v>2098</v>
      </c>
      <c r="D23" s="27">
        <f>+'Cartera vigente por mes'!O20</f>
        <v>2038</v>
      </c>
      <c r="E23" s="33">
        <f aca="true" t="shared" si="5" ref="E23:E30">D23-C23</f>
        <v>-60</v>
      </c>
      <c r="F23" s="106">
        <f aca="true" t="shared" si="6" ref="F23:F30">E23/C23</f>
        <v>-0.028598665395614873</v>
      </c>
      <c r="G23" s="33"/>
      <c r="H23" s="27">
        <v>7482</v>
      </c>
      <c r="I23" s="27">
        <f>+'Cartera vigente por mes'!O93</f>
        <v>7154</v>
      </c>
      <c r="J23" s="33">
        <f aca="true" t="shared" si="7" ref="J23:J30">I23-H23</f>
        <v>-328</v>
      </c>
      <c r="K23" s="106">
        <f aca="true" t="shared" si="8" ref="K23:K30">J23/H23</f>
        <v>-0.04383854584335739</v>
      </c>
      <c r="L23" s="4"/>
      <c r="M23" s="68">
        <f aca="true" t="shared" si="9" ref="M23:M30">+I23/D23</f>
        <v>3.510304219823356</v>
      </c>
      <c r="N23" s="4"/>
      <c r="O23" s="125"/>
      <c r="P23" s="125"/>
      <c r="Q23" s="125"/>
      <c r="R23" s="1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1.25">
      <c r="A24" s="8">
        <v>63</v>
      </c>
      <c r="B24" s="15" t="s">
        <v>51</v>
      </c>
      <c r="C24" s="16">
        <v>18185</v>
      </c>
      <c r="D24" s="27">
        <f>+'Cartera vigente por mes'!O21</f>
        <v>18217</v>
      </c>
      <c r="E24" s="33">
        <f t="shared" si="5"/>
        <v>32</v>
      </c>
      <c r="F24" s="106">
        <f t="shared" si="6"/>
        <v>0.001759692053890569</v>
      </c>
      <c r="G24" s="33"/>
      <c r="H24" s="27">
        <v>47369</v>
      </c>
      <c r="I24" s="27">
        <f>+'Cartera vigente por mes'!O94</f>
        <v>46457</v>
      </c>
      <c r="J24" s="33">
        <f t="shared" si="7"/>
        <v>-912</v>
      </c>
      <c r="K24" s="106">
        <f t="shared" si="8"/>
        <v>-0.019253098017690894</v>
      </c>
      <c r="L24" s="4"/>
      <c r="M24" s="68">
        <f t="shared" si="9"/>
        <v>2.5502003622989515</v>
      </c>
      <c r="N24" s="4"/>
      <c r="O24" s="125"/>
      <c r="P24" s="125"/>
      <c r="Q24" s="125"/>
      <c r="R24" s="1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1.25">
      <c r="A25" s="8">
        <v>65</v>
      </c>
      <c r="B25" s="15" t="s">
        <v>52</v>
      </c>
      <c r="C25" s="16">
        <v>9808</v>
      </c>
      <c r="D25" s="27">
        <f>+'Cartera vigente por mes'!O22</f>
        <v>10193</v>
      </c>
      <c r="E25" s="33">
        <f t="shared" si="5"/>
        <v>385</v>
      </c>
      <c r="F25" s="106">
        <f t="shared" si="6"/>
        <v>0.039253670473083195</v>
      </c>
      <c r="G25" s="33"/>
      <c r="H25" s="27">
        <v>33597</v>
      </c>
      <c r="I25" s="27">
        <f>+'Cartera vigente por mes'!O95</f>
        <v>34126</v>
      </c>
      <c r="J25" s="33">
        <f t="shared" si="7"/>
        <v>529</v>
      </c>
      <c r="K25" s="106">
        <f t="shared" si="8"/>
        <v>0.015745453463106827</v>
      </c>
      <c r="L25" s="4"/>
      <c r="M25" s="68">
        <f t="shared" si="9"/>
        <v>3.3479839105268323</v>
      </c>
      <c r="N25" s="4"/>
      <c r="O25" s="125"/>
      <c r="P25" s="125"/>
      <c r="Q25" s="125"/>
      <c r="R25" s="1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1.25">
      <c r="A26" s="8">
        <v>68</v>
      </c>
      <c r="B26" s="15" t="s">
        <v>53</v>
      </c>
      <c r="C26" s="16">
        <v>1591</v>
      </c>
      <c r="D26" s="27">
        <f>+'Cartera vigente por mes'!O23</f>
        <v>1605</v>
      </c>
      <c r="E26" s="33">
        <f t="shared" si="5"/>
        <v>14</v>
      </c>
      <c r="F26" s="106">
        <f t="shared" si="6"/>
        <v>0.008799497171590195</v>
      </c>
      <c r="G26" s="33"/>
      <c r="H26" s="27">
        <v>5182</v>
      </c>
      <c r="I26" s="27">
        <f>+'Cartera vigente por mes'!O96</f>
        <v>5224</v>
      </c>
      <c r="J26" s="33">
        <f t="shared" si="7"/>
        <v>42</v>
      </c>
      <c r="K26" s="106">
        <f t="shared" si="8"/>
        <v>0.008104978772674644</v>
      </c>
      <c r="L26" s="4"/>
      <c r="M26" s="68">
        <f t="shared" si="9"/>
        <v>3.254828660436137</v>
      </c>
      <c r="N26" s="4"/>
      <c r="O26" s="125"/>
      <c r="P26" s="125"/>
      <c r="Q26" s="125"/>
      <c r="R26" s="1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1.25">
      <c r="A27" s="8">
        <v>76</v>
      </c>
      <c r="B27" s="15" t="s">
        <v>54</v>
      </c>
      <c r="C27" s="16">
        <v>13305</v>
      </c>
      <c r="D27" s="27">
        <f>+'Cartera vigente por mes'!O24</f>
        <v>13095</v>
      </c>
      <c r="E27" s="33">
        <f t="shared" si="5"/>
        <v>-210</v>
      </c>
      <c r="F27" s="106">
        <f t="shared" si="6"/>
        <v>-0.015783540022547914</v>
      </c>
      <c r="G27" s="33"/>
      <c r="H27" s="27">
        <v>27549</v>
      </c>
      <c r="I27" s="27">
        <f>+'Cartera vigente por mes'!O97</f>
        <v>27090</v>
      </c>
      <c r="J27" s="33">
        <f t="shared" si="7"/>
        <v>-459</v>
      </c>
      <c r="K27" s="106">
        <f t="shared" si="8"/>
        <v>-0.016661221822933683</v>
      </c>
      <c r="L27" s="4"/>
      <c r="M27" s="68">
        <f t="shared" si="9"/>
        <v>2.06872852233677</v>
      </c>
      <c r="N27" s="4"/>
      <c r="O27" s="125"/>
      <c r="P27" s="125"/>
      <c r="Q27" s="125"/>
      <c r="R27" s="1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1.25">
      <c r="A28" s="8">
        <v>81</v>
      </c>
      <c r="B28" s="15" t="s">
        <v>55</v>
      </c>
      <c r="C28" s="16">
        <v>4462</v>
      </c>
      <c r="D28" s="27">
        <f>+'Cartera vigente por mes'!O25</f>
        <v>6193</v>
      </c>
      <c r="E28" s="33">
        <f t="shared" si="5"/>
        <v>1731</v>
      </c>
      <c r="F28" s="106">
        <f t="shared" si="6"/>
        <v>0.3879426266248319</v>
      </c>
      <c r="G28" s="33"/>
      <c r="H28" s="27">
        <v>10079</v>
      </c>
      <c r="I28" s="27">
        <f>+'Cartera vigente por mes'!O98</f>
        <v>14038</v>
      </c>
      <c r="J28" s="33">
        <f t="shared" si="7"/>
        <v>3959</v>
      </c>
      <c r="K28" s="106">
        <f t="shared" si="8"/>
        <v>0.392796904454807</v>
      </c>
      <c r="L28" s="4"/>
      <c r="M28" s="68">
        <f t="shared" si="9"/>
        <v>2.266752785402874</v>
      </c>
      <c r="N28" s="4"/>
      <c r="O28" s="125"/>
      <c r="P28" s="125"/>
      <c r="Q28" s="125"/>
      <c r="R28" s="1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1.25">
      <c r="A29" s="8">
        <v>85</v>
      </c>
      <c r="B29" s="15" t="s">
        <v>56</v>
      </c>
      <c r="C29" s="16">
        <v>6552</v>
      </c>
      <c r="D29" s="27">
        <f>+'Cartera vigente por mes'!O26</f>
        <v>5749</v>
      </c>
      <c r="E29" s="33">
        <f t="shared" si="5"/>
        <v>-803</v>
      </c>
      <c r="F29" s="106">
        <f t="shared" si="6"/>
        <v>-0.12255799755799755</v>
      </c>
      <c r="G29" s="33"/>
      <c r="H29" s="27">
        <v>17510</v>
      </c>
      <c r="I29" s="27">
        <f>+'Cartera vigente por mes'!O99</f>
        <v>15321</v>
      </c>
      <c r="J29" s="33">
        <f t="shared" si="7"/>
        <v>-2189</v>
      </c>
      <c r="K29" s="106">
        <f t="shared" si="8"/>
        <v>-0.12501427755568248</v>
      </c>
      <c r="L29" s="4"/>
      <c r="M29" s="68">
        <f t="shared" si="9"/>
        <v>2.6649852148199686</v>
      </c>
      <c r="N29" s="4"/>
      <c r="O29" s="125"/>
      <c r="P29" s="125"/>
      <c r="Q29" s="125"/>
      <c r="R29" s="1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1.25">
      <c r="A30" s="8">
        <v>94</v>
      </c>
      <c r="B30" s="15" t="s">
        <v>57</v>
      </c>
      <c r="C30" s="16">
        <v>1572</v>
      </c>
      <c r="D30" s="27">
        <f>+'Cartera vigente por mes'!O27</f>
        <v>1523</v>
      </c>
      <c r="E30" s="33">
        <f t="shared" si="5"/>
        <v>-49</v>
      </c>
      <c r="F30" s="106">
        <f t="shared" si="6"/>
        <v>-0.031170483460559797</v>
      </c>
      <c r="G30" s="33"/>
      <c r="H30" s="27">
        <v>4899</v>
      </c>
      <c r="I30" s="27">
        <f>+'Cartera vigente por mes'!O100</f>
        <v>4753</v>
      </c>
      <c r="J30" s="33">
        <f t="shared" si="7"/>
        <v>-146</v>
      </c>
      <c r="K30" s="106">
        <f t="shared" si="8"/>
        <v>-0.02980200040824658</v>
      </c>
      <c r="L30" s="4"/>
      <c r="M30" s="68">
        <f t="shared" si="9"/>
        <v>3.1208141825344713</v>
      </c>
      <c r="N30" s="4"/>
      <c r="O30" s="125"/>
      <c r="P30" s="125"/>
      <c r="Q30" s="125"/>
      <c r="R30" s="1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1.25">
      <c r="A31" s="4"/>
      <c r="B31" s="4"/>
      <c r="C31" s="44"/>
      <c r="D31" s="44"/>
      <c r="E31" s="44"/>
      <c r="F31" s="126"/>
      <c r="G31" s="33"/>
      <c r="H31" s="33"/>
      <c r="I31" s="33"/>
      <c r="J31" s="33"/>
      <c r="K31" s="107"/>
      <c r="L31" s="25"/>
      <c r="M31" s="68"/>
      <c r="N31" s="25"/>
      <c r="O31" s="125"/>
      <c r="P31" s="125"/>
      <c r="Q31" s="125"/>
      <c r="R31" s="1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1.25">
      <c r="A32" s="15"/>
      <c r="B32" s="15" t="s">
        <v>58</v>
      </c>
      <c r="C32" s="33">
        <f>SUM(C23:C30)</f>
        <v>57573</v>
      </c>
      <c r="D32" s="33">
        <f>SUM(D23:D30)</f>
        <v>58613</v>
      </c>
      <c r="E32" s="33">
        <f>SUM(E23:E30)</f>
        <v>1040</v>
      </c>
      <c r="F32" s="106">
        <f>E32/C32</f>
        <v>0.018064023066367917</v>
      </c>
      <c r="G32" s="33"/>
      <c r="H32" s="33">
        <f>SUM(H23:H30)</f>
        <v>153667</v>
      </c>
      <c r="I32" s="33">
        <f>SUM(I23:I30)</f>
        <v>154163</v>
      </c>
      <c r="J32" s="33">
        <f>SUM(J23:J30)</f>
        <v>496</v>
      </c>
      <c r="K32" s="106">
        <f>J32/H32</f>
        <v>0.0032277587250353038</v>
      </c>
      <c r="L32" s="25"/>
      <c r="M32" s="68">
        <f>+I32/D32</f>
        <v>2.6301844300752393</v>
      </c>
      <c r="N32" s="25"/>
      <c r="O32" s="125"/>
      <c r="P32" s="125"/>
      <c r="Q32" s="125"/>
      <c r="R32" s="1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1.25">
      <c r="A33" s="4"/>
      <c r="B33" s="4"/>
      <c r="C33" s="44"/>
      <c r="D33" s="44"/>
      <c r="E33" s="44"/>
      <c r="F33" s="126"/>
      <c r="G33" s="33"/>
      <c r="H33" s="33"/>
      <c r="I33" s="33"/>
      <c r="J33" s="33"/>
      <c r="K33" s="107"/>
      <c r="L33" s="25"/>
      <c r="M33" s="68"/>
      <c r="N33" s="25"/>
      <c r="O33" s="125"/>
      <c r="P33" s="125"/>
      <c r="Q33" s="125"/>
      <c r="R33" s="1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2" thickBot="1">
      <c r="A34" s="19"/>
      <c r="B34" s="19" t="s">
        <v>59</v>
      </c>
      <c r="C34" s="33">
        <f>C21+C32</f>
        <v>1240005</v>
      </c>
      <c r="D34" s="33">
        <f>D21+D32</f>
        <v>1233630</v>
      </c>
      <c r="E34" s="33">
        <f>E21+E32</f>
        <v>-6375</v>
      </c>
      <c r="F34" s="106">
        <f>E34/C34</f>
        <v>-0.005141108301982653</v>
      </c>
      <c r="G34" s="33"/>
      <c r="H34" s="33">
        <f>H21+H32</f>
        <v>2781224</v>
      </c>
      <c r="I34" s="33">
        <f>I21+I32</f>
        <v>2729088</v>
      </c>
      <c r="J34" s="33">
        <f>J21+J32</f>
        <v>-52136</v>
      </c>
      <c r="K34" s="106">
        <f>J34/H34</f>
        <v>-0.0187457033306199</v>
      </c>
      <c r="L34" s="25"/>
      <c r="M34" s="68">
        <f>+I34/D34</f>
        <v>2.212241920186766</v>
      </c>
      <c r="N34" s="25"/>
      <c r="O34" s="125"/>
      <c r="P34" s="125"/>
      <c r="Q34" s="125"/>
      <c r="R34" s="1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1.25">
      <c r="A35" s="127"/>
      <c r="B35" s="127"/>
      <c r="C35" s="127"/>
      <c r="D35" s="127"/>
      <c r="E35" s="127"/>
      <c r="F35" s="128"/>
      <c r="G35" s="120"/>
      <c r="H35" s="120"/>
      <c r="I35" s="120"/>
      <c r="J35" s="120"/>
      <c r="K35" s="120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2:30" ht="11.25">
      <c r="B36" s="15" t="str">
        <f>+'Cartera vigente por mes'!B33</f>
        <v>Fuente: Superintendencia de Isapres, Archivo Maestro de Beneficiarios.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2:30" ht="33" customHeight="1">
      <c r="B37" s="146">
        <f>IF(+'Cartera vigente por mes'!B34:O34="","",'Cartera vigente por mes'!B34:O34)</f>
      </c>
      <c r="C37" s="146"/>
      <c r="D37" s="146"/>
      <c r="E37" s="146"/>
      <c r="F37" s="146"/>
      <c r="G37" s="146"/>
      <c r="H37" s="146"/>
      <c r="I37" s="146"/>
      <c r="J37" s="146"/>
      <c r="K37" s="146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0" ht="45" customHeight="1">
      <c r="B38" s="146">
        <f>IF(+'Cartera vigente por mes'!B35:O35="","",'Cartera vigente por mes'!B35:O35)</f>
      </c>
      <c r="C38" s="146"/>
      <c r="D38" s="146"/>
      <c r="E38" s="146"/>
      <c r="F38" s="146"/>
      <c r="G38" s="146"/>
      <c r="H38" s="146"/>
      <c r="I38" s="146"/>
      <c r="J38" s="146"/>
      <c r="K38" s="14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0" ht="11.25">
      <c r="B39" s="142">
        <f>IF('Cartera vigente por mes'!B36:P36="","",+'Cartera vigente por mes'!B36:P36)</f>
      </c>
      <c r="C39" s="142"/>
      <c r="D39" s="142"/>
      <c r="E39" s="142"/>
      <c r="F39" s="142"/>
      <c r="G39" s="142"/>
      <c r="H39" s="142"/>
      <c r="I39" s="142"/>
      <c r="J39" s="142"/>
      <c r="K39" s="1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11" ht="11.25">
      <c r="B40" s="144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12.75">
      <c r="A41" s="141" t="s">
        <v>248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2:11" ht="11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</sheetData>
  <mergeCells count="10">
    <mergeCell ref="A1:K1"/>
    <mergeCell ref="A41:K41"/>
    <mergeCell ref="B40:K40"/>
    <mergeCell ref="B42:K42"/>
    <mergeCell ref="B2:K2"/>
    <mergeCell ref="B3:K3"/>
    <mergeCell ref="B4:K4"/>
    <mergeCell ref="B37:K37"/>
    <mergeCell ref="B38:K38"/>
    <mergeCell ref="B39:K39"/>
  </mergeCells>
  <hyperlinks>
    <hyperlink ref="A1" location="Indice!A1" display="Volver"/>
    <hyperlink ref="A4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79"/>
  <sheetViews>
    <sheetView showGridLines="0" zoomScale="75" zoomScaleNormal="75" workbookViewId="0" topLeftCell="A1">
      <selection activeCell="B3" sqref="B3:V3"/>
    </sheetView>
  </sheetViews>
  <sheetFormatPr defaultColWidth="6.796875" defaultRowHeight="15"/>
  <cols>
    <col min="1" max="1" width="3.59765625" style="1" bestFit="1" customWidth="1"/>
    <col min="2" max="2" width="18.5" style="1" customWidth="1"/>
    <col min="3" max="3" width="5.398437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6" width="8.09765625" style="1" bestFit="1" customWidth="1"/>
    <col min="17" max="17" width="9.09765625" style="1" bestFit="1" customWidth="1"/>
    <col min="18" max="19" width="7.09765625" style="1" bestFit="1" customWidth="1"/>
    <col min="20" max="20" width="6.59765625" style="1" bestFit="1" customWidth="1"/>
    <col min="21" max="21" width="5.5" style="1" hidden="1" customWidth="1"/>
    <col min="22" max="22" width="9.0976562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35" width="0" style="1" hidden="1" customWidth="1"/>
    <col min="36" max="16384" width="6.69921875" style="1" customWidth="1"/>
  </cols>
  <sheetData>
    <row r="1" spans="1:22" ht="12.75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2:31" ht="14.25" thickBot="1">
      <c r="B2" s="143" t="s">
        <v>146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2"/>
      <c r="AE2" s="42"/>
    </row>
    <row r="3" spans="2:31" ht="13.5">
      <c r="B3" s="143" t="s">
        <v>263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2"/>
      <c r="X3" s="25"/>
      <c r="Y3" s="98" t="s">
        <v>147</v>
      </c>
      <c r="Z3" s="5" t="s">
        <v>148</v>
      </c>
      <c r="AA3" s="5"/>
      <c r="AB3" s="5" t="s">
        <v>120</v>
      </c>
      <c r="AE3" s="42"/>
    </row>
    <row r="4" spans="1:31" ht="12" thickBot="1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7" t="s">
        <v>149</v>
      </c>
      <c r="Z4" s="7" t="s">
        <v>150</v>
      </c>
      <c r="AA4" s="7" t="s">
        <v>151</v>
      </c>
      <c r="AB4" s="7" t="s">
        <v>122</v>
      </c>
      <c r="AE4" s="42"/>
    </row>
    <row r="5" spans="1:31" ht="11.25">
      <c r="A5" s="28" t="s">
        <v>1</v>
      </c>
      <c r="B5" s="28" t="s">
        <v>1</v>
      </c>
      <c r="C5" s="109" t="s">
        <v>251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 t="s">
        <v>4</v>
      </c>
      <c r="R5" s="110" t="s">
        <v>152</v>
      </c>
      <c r="S5" s="110" t="s">
        <v>153</v>
      </c>
      <c r="T5" s="110" t="s">
        <v>154</v>
      </c>
      <c r="U5" s="110" t="s">
        <v>155</v>
      </c>
      <c r="V5" s="110"/>
      <c r="X5" s="25"/>
      <c r="Y5" s="9" t="s">
        <v>85</v>
      </c>
      <c r="Z5" s="9" t="s">
        <v>85</v>
      </c>
      <c r="AA5" s="9" t="s">
        <v>85</v>
      </c>
      <c r="AB5" s="9" t="s">
        <v>124</v>
      </c>
      <c r="AE5" s="42"/>
    </row>
    <row r="6" spans="1:31" ht="11.25">
      <c r="A6" s="30" t="s">
        <v>40</v>
      </c>
      <c r="B6" s="30" t="s">
        <v>41</v>
      </c>
      <c r="C6" s="56" t="s">
        <v>156</v>
      </c>
      <c r="D6" s="56" t="s">
        <v>157</v>
      </c>
      <c r="E6" s="56" t="s">
        <v>158</v>
      </c>
      <c r="F6" s="56" t="s">
        <v>159</v>
      </c>
      <c r="G6" s="56" t="s">
        <v>160</v>
      </c>
      <c r="H6" s="56" t="s">
        <v>161</v>
      </c>
      <c r="I6" s="56" t="s">
        <v>162</v>
      </c>
      <c r="J6" s="57" t="s">
        <v>163</v>
      </c>
      <c r="K6" s="57" t="s">
        <v>164</v>
      </c>
      <c r="L6" s="57" t="s">
        <v>165</v>
      </c>
      <c r="M6" s="57" t="s">
        <v>166</v>
      </c>
      <c r="N6" s="57" t="s">
        <v>167</v>
      </c>
      <c r="O6" s="57" t="s">
        <v>252</v>
      </c>
      <c r="P6" s="56" t="s">
        <v>236</v>
      </c>
      <c r="Q6" s="56" t="s">
        <v>169</v>
      </c>
      <c r="R6" s="56" t="s">
        <v>170</v>
      </c>
      <c r="S6" s="56" t="s">
        <v>171</v>
      </c>
      <c r="T6" s="56" t="s">
        <v>172</v>
      </c>
      <c r="U6" s="57" t="s">
        <v>180</v>
      </c>
      <c r="V6" s="56" t="s">
        <v>4</v>
      </c>
      <c r="X6" s="25"/>
      <c r="Y6" s="111" t="s">
        <v>173</v>
      </c>
      <c r="Z6" s="111" t="s">
        <v>174</v>
      </c>
      <c r="AA6" s="111" t="s">
        <v>174</v>
      </c>
      <c r="AB6" s="111" t="s">
        <v>175</v>
      </c>
      <c r="AE6" s="42"/>
    </row>
    <row r="7" spans="1:36" ht="11.25">
      <c r="A7" s="4">
        <v>57</v>
      </c>
      <c r="B7" s="15" t="str">
        <f>+'Variacion anual de cartera'!B9</f>
        <v>Promepart</v>
      </c>
      <c r="C7" s="27">
        <v>1546</v>
      </c>
      <c r="D7" s="27">
        <v>7163</v>
      </c>
      <c r="E7" s="27">
        <v>8197</v>
      </c>
      <c r="F7" s="27">
        <v>6636</v>
      </c>
      <c r="G7" s="27">
        <v>5484</v>
      </c>
      <c r="H7" s="27">
        <v>4344</v>
      </c>
      <c r="I7" s="27">
        <v>3528</v>
      </c>
      <c r="J7" s="27">
        <v>4956</v>
      </c>
      <c r="K7" s="27">
        <v>3232</v>
      </c>
      <c r="L7" s="27">
        <v>2179</v>
      </c>
      <c r="M7" s="27">
        <v>1594</v>
      </c>
      <c r="N7" s="27">
        <v>1098</v>
      </c>
      <c r="O7" s="27">
        <v>2565</v>
      </c>
      <c r="P7" s="27">
        <v>1743</v>
      </c>
      <c r="Q7" s="33">
        <f aca="true" t="shared" si="0" ref="Q7:Q15">SUM(C7:P7)</f>
        <v>54265</v>
      </c>
      <c r="R7" s="27">
        <v>186</v>
      </c>
      <c r="S7" s="27">
        <v>632</v>
      </c>
      <c r="T7" s="27">
        <v>1883</v>
      </c>
      <c r="U7" s="27"/>
      <c r="V7" s="33">
        <f aca="true" t="shared" si="1" ref="V7:V15">SUM(Q7:U7)</f>
        <v>56966</v>
      </c>
      <c r="X7" s="25"/>
      <c r="Y7" s="112">
        <f>+'Participacion de cartera'!I8</f>
        <v>0.04617754107795692</v>
      </c>
      <c r="Z7" s="112">
        <f aca="true" t="shared" si="2" ref="Z7:Z15">SUM(C7:G7)/Q7</f>
        <v>0.5348935778125864</v>
      </c>
      <c r="AA7" s="112">
        <f aca="true" t="shared" si="3" ref="AA7:AA15">+T7/V7</f>
        <v>0.033054804620299826</v>
      </c>
      <c r="AB7" s="36">
        <f>+'Cartera vigente por mes'!S6</f>
        <v>0.8037697682971681</v>
      </c>
      <c r="AC7" s="36"/>
      <c r="AD7" s="36"/>
      <c r="AE7" s="52"/>
      <c r="AJ7" s="27"/>
    </row>
    <row r="8" spans="1:36" ht="11.25">
      <c r="A8" s="4">
        <v>67</v>
      </c>
      <c r="B8" s="15" t="str">
        <f>+'Variacion anual de cartera'!B11</f>
        <v>Colmena Golden Cross</v>
      </c>
      <c r="C8" s="27">
        <v>407</v>
      </c>
      <c r="D8" s="27">
        <v>1514</v>
      </c>
      <c r="E8" s="27">
        <v>2377</v>
      </c>
      <c r="F8" s="27">
        <v>3891</v>
      </c>
      <c r="G8" s="27">
        <v>5292</v>
      </c>
      <c r="H8" s="27">
        <v>5737</v>
      </c>
      <c r="I8" s="27">
        <v>6016</v>
      </c>
      <c r="J8" s="27">
        <v>11402</v>
      </c>
      <c r="K8" s="27">
        <v>10359</v>
      </c>
      <c r="L8" s="27">
        <v>8860</v>
      </c>
      <c r="M8" s="27">
        <v>8004</v>
      </c>
      <c r="N8" s="27">
        <v>7060</v>
      </c>
      <c r="O8" s="27">
        <v>49029</v>
      </c>
      <c r="P8" s="27">
        <v>7931</v>
      </c>
      <c r="Q8" s="33">
        <f t="shared" si="0"/>
        <v>127879</v>
      </c>
      <c r="R8" s="27">
        <v>5981</v>
      </c>
      <c r="S8" s="27">
        <v>11557</v>
      </c>
      <c r="T8" s="27">
        <v>10578</v>
      </c>
      <c r="U8" s="27"/>
      <c r="V8" s="33">
        <f t="shared" si="1"/>
        <v>155995</v>
      </c>
      <c r="X8" s="25"/>
      <c r="Y8" s="112">
        <f>+'Participacion de cartera'!I9</f>
        <v>0.12645201559624847</v>
      </c>
      <c r="Z8" s="112">
        <f t="shared" si="2"/>
        <v>0.10541996731285043</v>
      </c>
      <c r="AA8" s="112">
        <f t="shared" si="3"/>
        <v>0.06780986570082374</v>
      </c>
      <c r="AB8" s="36">
        <f>+'Cartera vigente por mes'!S8</f>
        <v>1.2405500396597466</v>
      </c>
      <c r="AC8" s="36"/>
      <c r="AD8" s="36"/>
      <c r="AE8" s="52"/>
      <c r="AJ8" s="27"/>
    </row>
    <row r="9" spans="1:36" ht="11.25">
      <c r="A9" s="4">
        <v>70</v>
      </c>
      <c r="B9" s="15" t="str">
        <f>+'Variacion anual de cartera'!B12</f>
        <v>Normédica</v>
      </c>
      <c r="C9" s="27">
        <v>173</v>
      </c>
      <c r="D9" s="27">
        <v>434</v>
      </c>
      <c r="E9" s="27">
        <v>981</v>
      </c>
      <c r="F9" s="27">
        <v>1332</v>
      </c>
      <c r="G9" s="27">
        <v>1410</v>
      </c>
      <c r="H9" s="27">
        <v>1288</v>
      </c>
      <c r="I9" s="27">
        <v>1225</v>
      </c>
      <c r="J9" s="27">
        <v>2305</v>
      </c>
      <c r="K9" s="27">
        <v>2028</v>
      </c>
      <c r="L9" s="27">
        <v>1699</v>
      </c>
      <c r="M9" s="27">
        <v>1465</v>
      </c>
      <c r="N9" s="27">
        <v>1132</v>
      </c>
      <c r="O9" s="27">
        <v>3555</v>
      </c>
      <c r="P9" s="27">
        <v>1933</v>
      </c>
      <c r="Q9" s="33">
        <f t="shared" si="0"/>
        <v>20960</v>
      </c>
      <c r="R9" s="27">
        <v>40</v>
      </c>
      <c r="S9" s="27">
        <v>394</v>
      </c>
      <c r="T9" s="27">
        <v>262</v>
      </c>
      <c r="U9" s="27"/>
      <c r="V9" s="33">
        <f t="shared" si="1"/>
        <v>21656</v>
      </c>
      <c r="X9" s="25"/>
      <c r="Y9" s="112">
        <f>+'Participacion de cartera'!I10</f>
        <v>0.017554696302781222</v>
      </c>
      <c r="Z9" s="112">
        <f t="shared" si="2"/>
        <v>0.20658396946564886</v>
      </c>
      <c r="AA9" s="112">
        <f t="shared" si="3"/>
        <v>0.012098263760620613</v>
      </c>
      <c r="AB9" s="36">
        <f>+'Cartera vigente por mes'!S9</f>
        <v>1.4475812453485488</v>
      </c>
      <c r="AC9" s="36"/>
      <c r="AD9" s="36"/>
      <c r="AE9" s="52"/>
      <c r="AJ9" s="27"/>
    </row>
    <row r="10" spans="1:36" ht="11.25">
      <c r="A10" s="4">
        <v>78</v>
      </c>
      <c r="B10" s="15" t="str">
        <f>+'Variacion anual de cartera'!B13</f>
        <v>ING Salud S.A.</v>
      </c>
      <c r="C10" s="27">
        <v>2173</v>
      </c>
      <c r="D10" s="27">
        <v>8243</v>
      </c>
      <c r="E10" s="27">
        <v>14367</v>
      </c>
      <c r="F10" s="27">
        <v>16192</v>
      </c>
      <c r="G10" s="27">
        <v>17296</v>
      </c>
      <c r="H10" s="27">
        <v>16011</v>
      </c>
      <c r="I10" s="27">
        <v>15526</v>
      </c>
      <c r="J10" s="27">
        <v>26162</v>
      </c>
      <c r="K10" s="27">
        <v>20764</v>
      </c>
      <c r="L10" s="27">
        <v>15504</v>
      </c>
      <c r="M10" s="27">
        <v>12166</v>
      </c>
      <c r="N10" s="27">
        <v>9041</v>
      </c>
      <c r="O10" s="27">
        <v>45478</v>
      </c>
      <c r="P10" s="27">
        <v>31019</v>
      </c>
      <c r="Q10" s="33">
        <f t="shared" si="0"/>
        <v>249942</v>
      </c>
      <c r="R10" s="27">
        <v>6609</v>
      </c>
      <c r="S10" s="27">
        <v>16646</v>
      </c>
      <c r="T10" s="27">
        <v>12360</v>
      </c>
      <c r="U10" s="27"/>
      <c r="V10" s="33">
        <f t="shared" si="1"/>
        <v>285557</v>
      </c>
      <c r="X10" s="25"/>
      <c r="Y10" s="112">
        <f>+'Participacion de cartera'!I11</f>
        <v>0.23147702309444484</v>
      </c>
      <c r="Z10" s="112">
        <f t="shared" si="2"/>
        <v>0.23313808803642444</v>
      </c>
      <c r="AA10" s="112">
        <f t="shared" si="3"/>
        <v>0.04328382774717482</v>
      </c>
      <c r="AB10" s="36">
        <f>+'Cartera vigente por mes'!S10</f>
        <v>1.0718467250639847</v>
      </c>
      <c r="AC10" s="36"/>
      <c r="AD10" s="36"/>
      <c r="AE10" s="52"/>
      <c r="AJ10" s="27"/>
    </row>
    <row r="11" spans="1:36" ht="11.25">
      <c r="A11" s="4">
        <v>80</v>
      </c>
      <c r="B11" s="15" t="str">
        <f>+'Variacion anual de cartera'!B14</f>
        <v>Vida Tres</v>
      </c>
      <c r="C11" s="27">
        <v>503</v>
      </c>
      <c r="D11" s="27">
        <v>1168</v>
      </c>
      <c r="E11" s="27">
        <v>1613</v>
      </c>
      <c r="F11" s="27">
        <v>2013</v>
      </c>
      <c r="G11" s="27">
        <v>2397</v>
      </c>
      <c r="H11" s="27">
        <v>2461</v>
      </c>
      <c r="I11" s="27">
        <v>2635</v>
      </c>
      <c r="J11" s="27">
        <v>5171</v>
      </c>
      <c r="K11" s="27">
        <v>4737</v>
      </c>
      <c r="L11" s="27">
        <v>3951</v>
      </c>
      <c r="M11" s="27">
        <v>3415</v>
      </c>
      <c r="N11" s="27">
        <v>2950</v>
      </c>
      <c r="O11" s="27">
        <v>21408</v>
      </c>
      <c r="P11" s="27">
        <v>11124</v>
      </c>
      <c r="Q11" s="33">
        <f t="shared" si="0"/>
        <v>65546</v>
      </c>
      <c r="R11" s="27">
        <v>346</v>
      </c>
      <c r="S11" s="27"/>
      <c r="T11" s="27">
        <v>1949</v>
      </c>
      <c r="U11" s="27"/>
      <c r="V11" s="33">
        <f t="shared" si="1"/>
        <v>67841</v>
      </c>
      <c r="X11" s="25"/>
      <c r="Y11" s="112">
        <f>+'Participacion de cartera'!I12</f>
        <v>0.05499298817311511</v>
      </c>
      <c r="Z11" s="112">
        <f t="shared" si="2"/>
        <v>0.11738321179019315</v>
      </c>
      <c r="AA11" s="112">
        <f t="shared" si="3"/>
        <v>0.028728939726713934</v>
      </c>
      <c r="AB11" s="36">
        <f>+'Cartera vigente por mes'!S11</f>
        <v>1.0209271728194411</v>
      </c>
      <c r="AC11" s="36"/>
      <c r="AD11" s="36"/>
      <c r="AE11" s="52"/>
      <c r="AJ11" s="27"/>
    </row>
    <row r="12" spans="1:36" ht="11.25">
      <c r="A12" s="4">
        <v>88</v>
      </c>
      <c r="B12" s="15" t="str">
        <f>+'Variacion anual de cartera'!B15</f>
        <v>Mas Vida</v>
      </c>
      <c r="C12" s="27">
        <v>406</v>
      </c>
      <c r="D12" s="27">
        <v>1020</v>
      </c>
      <c r="E12" s="27">
        <v>1828</v>
      </c>
      <c r="F12" s="27">
        <v>2722</v>
      </c>
      <c r="G12" s="27">
        <v>3767</v>
      </c>
      <c r="H12" s="27">
        <v>3799</v>
      </c>
      <c r="I12" s="27">
        <v>4494</v>
      </c>
      <c r="J12" s="27">
        <v>9185</v>
      </c>
      <c r="K12" s="27">
        <v>8400</v>
      </c>
      <c r="L12" s="27">
        <v>6807</v>
      </c>
      <c r="M12" s="27">
        <v>5555</v>
      </c>
      <c r="N12" s="27">
        <v>4442</v>
      </c>
      <c r="O12" s="27">
        <v>20409</v>
      </c>
      <c r="P12" s="27">
        <v>8706</v>
      </c>
      <c r="Q12" s="33">
        <f t="shared" si="0"/>
        <v>81540</v>
      </c>
      <c r="R12" s="27">
        <v>4342</v>
      </c>
      <c r="S12" s="27">
        <v>5019</v>
      </c>
      <c r="T12" s="27">
        <v>2899</v>
      </c>
      <c r="U12" s="27"/>
      <c r="V12" s="33">
        <f t="shared" si="1"/>
        <v>93800</v>
      </c>
      <c r="X12" s="25"/>
      <c r="Y12" s="112">
        <f>+'Participacion de cartera'!I13</f>
        <v>0.07603576437019204</v>
      </c>
      <c r="Z12" s="112">
        <f t="shared" si="2"/>
        <v>0.11948736816286486</v>
      </c>
      <c r="AA12" s="112">
        <f t="shared" si="3"/>
        <v>0.030906183368869935</v>
      </c>
      <c r="AB12" s="36">
        <f>+'Cartera vigente por mes'!S12</f>
        <v>1.104368108102189</v>
      </c>
      <c r="AC12" s="36"/>
      <c r="AD12" s="36"/>
      <c r="AE12" s="52"/>
      <c r="AJ12" s="27"/>
    </row>
    <row r="13" spans="1:36" ht="11.25">
      <c r="A13" s="4">
        <v>99</v>
      </c>
      <c r="B13" s="15" t="str">
        <f>+'Variacion anual de cartera'!B16</f>
        <v>Isapre Banmédica</v>
      </c>
      <c r="C13" s="27">
        <v>1620</v>
      </c>
      <c r="D13" s="27">
        <v>4908</v>
      </c>
      <c r="E13" s="27">
        <v>8526</v>
      </c>
      <c r="F13" s="27">
        <v>9847</v>
      </c>
      <c r="G13" s="27">
        <v>10478</v>
      </c>
      <c r="H13" s="27">
        <v>10458</v>
      </c>
      <c r="I13" s="27">
        <v>10549</v>
      </c>
      <c r="J13" s="27">
        <v>19681</v>
      </c>
      <c r="K13" s="27">
        <v>17090</v>
      </c>
      <c r="L13" s="27">
        <v>14479</v>
      </c>
      <c r="M13" s="27">
        <v>11567</v>
      </c>
      <c r="N13" s="27">
        <v>9631</v>
      </c>
      <c r="O13" s="27">
        <v>53928</v>
      </c>
      <c r="P13" s="27">
        <v>29431</v>
      </c>
      <c r="Q13" s="33">
        <f t="shared" si="0"/>
        <v>212193</v>
      </c>
      <c r="R13" s="27">
        <v>2844</v>
      </c>
      <c r="S13" s="27"/>
      <c r="T13" s="27">
        <v>8090</v>
      </c>
      <c r="U13" s="27"/>
      <c r="V13" s="33">
        <f t="shared" si="1"/>
        <v>223127</v>
      </c>
      <c r="X13" s="25"/>
      <c r="Y13" s="112">
        <f>+'Participacion de cartera'!I14</f>
        <v>0.1808702771495505</v>
      </c>
      <c r="Z13" s="112">
        <f t="shared" si="2"/>
        <v>0.1667302879925351</v>
      </c>
      <c r="AA13" s="112">
        <f t="shared" si="3"/>
        <v>0.036257378085126406</v>
      </c>
      <c r="AB13" s="36">
        <f>+'Cartera vigente por mes'!S13</f>
        <v>1.2321145723336853</v>
      </c>
      <c r="AC13" s="36"/>
      <c r="AD13" s="36"/>
      <c r="AE13" s="52"/>
      <c r="AJ13" s="27"/>
    </row>
    <row r="14" spans="1:36" ht="11.25">
      <c r="A14" s="4">
        <v>104</v>
      </c>
      <c r="B14" s="15" t="str">
        <f>+'Variacion anual de cartera'!B17</f>
        <v>Sfera</v>
      </c>
      <c r="C14" s="27">
        <v>261</v>
      </c>
      <c r="D14" s="27">
        <v>1443</v>
      </c>
      <c r="E14" s="27">
        <v>2564</v>
      </c>
      <c r="F14" s="27">
        <v>2073</v>
      </c>
      <c r="G14" s="27">
        <v>1638</v>
      </c>
      <c r="H14" s="27">
        <v>1164</v>
      </c>
      <c r="I14" s="27">
        <v>798</v>
      </c>
      <c r="J14" s="27">
        <v>945</v>
      </c>
      <c r="K14" s="27">
        <v>436</v>
      </c>
      <c r="L14" s="27">
        <v>208</v>
      </c>
      <c r="M14" s="27">
        <v>139</v>
      </c>
      <c r="N14" s="27">
        <v>64</v>
      </c>
      <c r="O14" s="27">
        <v>224</v>
      </c>
      <c r="P14" s="27">
        <v>8471</v>
      </c>
      <c r="Q14" s="33">
        <f t="shared" si="0"/>
        <v>20428</v>
      </c>
      <c r="R14" s="27">
        <v>116</v>
      </c>
      <c r="S14" s="27">
        <v>112</v>
      </c>
      <c r="T14" s="27">
        <v>82</v>
      </c>
      <c r="U14" s="27"/>
      <c r="V14" s="33">
        <f t="shared" si="1"/>
        <v>20738</v>
      </c>
      <c r="X14" s="25"/>
      <c r="Y14" s="112">
        <f>+'Participacion de cartera'!I15</f>
        <v>0.016810550975576145</v>
      </c>
      <c r="Z14" s="112">
        <f t="shared" si="2"/>
        <v>0.3905913452124535</v>
      </c>
      <c r="AA14" s="112">
        <f t="shared" si="3"/>
        <v>0.0039540939338412575</v>
      </c>
      <c r="AB14" s="36">
        <f>+'Cartera vigente por mes'!S14</f>
        <v>0.7487437185929648</v>
      </c>
      <c r="AC14" s="36"/>
      <c r="AD14" s="36"/>
      <c r="AE14" s="52"/>
      <c r="AJ14" s="27"/>
    </row>
    <row r="15" spans="1:36" ht="11.25">
      <c r="A15" s="4">
        <v>107</v>
      </c>
      <c r="B15" s="15" t="str">
        <f>+'Variacion anual de cartera'!B18</f>
        <v>Consalud S.A.</v>
      </c>
      <c r="C15" s="27">
        <v>1354</v>
      </c>
      <c r="D15" s="27">
        <v>4873</v>
      </c>
      <c r="E15" s="27">
        <v>8846</v>
      </c>
      <c r="F15" s="27">
        <v>12016</v>
      </c>
      <c r="G15" s="27">
        <v>13928</v>
      </c>
      <c r="H15" s="27">
        <v>14668</v>
      </c>
      <c r="I15" s="27">
        <v>14508</v>
      </c>
      <c r="J15" s="27">
        <v>27173</v>
      </c>
      <c r="K15" s="27">
        <v>21832</v>
      </c>
      <c r="L15" s="27">
        <v>16287</v>
      </c>
      <c r="M15" s="27">
        <v>12362</v>
      </c>
      <c r="N15" s="27">
        <v>9221</v>
      </c>
      <c r="O15" s="27">
        <v>38539</v>
      </c>
      <c r="P15" s="27">
        <v>20648</v>
      </c>
      <c r="Q15" s="33">
        <f t="shared" si="0"/>
        <v>216255</v>
      </c>
      <c r="R15" s="27">
        <v>2694</v>
      </c>
      <c r="S15" s="27">
        <v>6636</v>
      </c>
      <c r="T15" s="27">
        <v>23752</v>
      </c>
      <c r="U15" s="27"/>
      <c r="V15" s="33">
        <f t="shared" si="1"/>
        <v>249337</v>
      </c>
      <c r="X15" s="25"/>
      <c r="Y15" s="112">
        <f>+'Participacion de cartera'!I16</f>
        <v>0.2021165179186628</v>
      </c>
      <c r="Z15" s="112">
        <f t="shared" si="2"/>
        <v>0.1896696030149592</v>
      </c>
      <c r="AA15" s="112">
        <f t="shared" si="3"/>
        <v>0.09526063119392629</v>
      </c>
      <c r="AB15" s="36">
        <f>+'Cartera vigente por mes'!S15</f>
        <v>1.5051503340757237</v>
      </c>
      <c r="AC15" s="36"/>
      <c r="AD15" s="36"/>
      <c r="AE15" s="52"/>
      <c r="AJ15" s="27"/>
    </row>
    <row r="16" spans="1:36" ht="11.25">
      <c r="A16" s="4"/>
      <c r="B16" s="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X16" s="25"/>
      <c r="Y16" s="112"/>
      <c r="Z16" s="27"/>
      <c r="AB16" s="36"/>
      <c r="AC16" s="36"/>
      <c r="AD16" s="36"/>
      <c r="AE16" s="113"/>
      <c r="AJ16" s="27"/>
    </row>
    <row r="17" spans="2:36" ht="11.25">
      <c r="B17" s="15" t="s">
        <v>49</v>
      </c>
      <c r="C17" s="33">
        <f aca="true" t="shared" si="4" ref="C17:P17">SUM(C7:C16)</f>
        <v>8443</v>
      </c>
      <c r="D17" s="33">
        <f t="shared" si="4"/>
        <v>30766</v>
      </c>
      <c r="E17" s="33">
        <f t="shared" si="4"/>
        <v>49299</v>
      </c>
      <c r="F17" s="33">
        <f t="shared" si="4"/>
        <v>56722</v>
      </c>
      <c r="G17" s="33">
        <f t="shared" si="4"/>
        <v>61690</v>
      </c>
      <c r="H17" s="33">
        <f t="shared" si="4"/>
        <v>59930</v>
      </c>
      <c r="I17" s="33">
        <f t="shared" si="4"/>
        <v>59279</v>
      </c>
      <c r="J17" s="33">
        <f t="shared" si="4"/>
        <v>106980</v>
      </c>
      <c r="K17" s="33">
        <f t="shared" si="4"/>
        <v>88878</v>
      </c>
      <c r="L17" s="33">
        <f t="shared" si="4"/>
        <v>69974</v>
      </c>
      <c r="M17" s="33">
        <f t="shared" si="4"/>
        <v>56267</v>
      </c>
      <c r="N17" s="33">
        <f t="shared" si="4"/>
        <v>44639</v>
      </c>
      <c r="O17" s="33">
        <f t="shared" si="4"/>
        <v>235135</v>
      </c>
      <c r="P17" s="33">
        <f t="shared" si="4"/>
        <v>121006</v>
      </c>
      <c r="Q17" s="33">
        <f>SUM(C17:P17)</f>
        <v>1049008</v>
      </c>
      <c r="R17" s="33">
        <f>SUM(R7:R16)</f>
        <v>23158</v>
      </c>
      <c r="S17" s="33">
        <f>SUM(S7:S16)</f>
        <v>40996</v>
      </c>
      <c r="T17" s="33">
        <f>SUM(T7:T16)</f>
        <v>61855</v>
      </c>
      <c r="U17" s="33">
        <f>SUM(U7:U16)</f>
        <v>0</v>
      </c>
      <c r="V17" s="33">
        <f>SUM(V7:V16)</f>
        <v>1175017</v>
      </c>
      <c r="X17" s="25"/>
      <c r="Y17" s="112">
        <f>+'Participacion de cartera'!I18</f>
        <v>0.9524873746585281</v>
      </c>
      <c r="Z17" s="112">
        <f>SUM(C17:G17)/Q17</f>
        <v>0.19725302380916065</v>
      </c>
      <c r="AA17" s="112">
        <f>+T17/V17</f>
        <v>0.05264179156556884</v>
      </c>
      <c r="AB17" s="36">
        <f>+'Cartera vigente por mes'!S18</f>
        <v>1.2082230400701621</v>
      </c>
      <c r="AC17" s="36"/>
      <c r="AD17" s="36"/>
      <c r="AE17" s="113"/>
      <c r="AJ17" s="27"/>
    </row>
    <row r="18" spans="1:36" ht="11.25">
      <c r="A18" s="4"/>
      <c r="B18" s="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3"/>
      <c r="R18" s="33"/>
      <c r="S18" s="33"/>
      <c r="T18" s="33"/>
      <c r="U18" s="33"/>
      <c r="V18" s="33"/>
      <c r="X18" s="25"/>
      <c r="Y18" s="112"/>
      <c r="Z18" s="27"/>
      <c r="AB18" s="36"/>
      <c r="AC18" s="36"/>
      <c r="AD18" s="36"/>
      <c r="AE18" s="52"/>
      <c r="AJ18" s="27"/>
    </row>
    <row r="19" spans="1:36" ht="11.25">
      <c r="A19" s="4">
        <v>62</v>
      </c>
      <c r="B19" s="15" t="s">
        <v>50</v>
      </c>
      <c r="C19" s="27"/>
      <c r="D19" s="27">
        <v>2</v>
      </c>
      <c r="E19" s="27"/>
      <c r="F19" s="27">
        <v>1</v>
      </c>
      <c r="G19" s="27">
        <v>12</v>
      </c>
      <c r="H19" s="27">
        <v>8</v>
      </c>
      <c r="I19" s="27">
        <v>6</v>
      </c>
      <c r="J19" s="27">
        <v>49</v>
      </c>
      <c r="K19" s="27">
        <v>189</v>
      </c>
      <c r="L19" s="27">
        <v>232</v>
      </c>
      <c r="M19" s="27">
        <v>324</v>
      </c>
      <c r="N19" s="27">
        <v>282</v>
      </c>
      <c r="O19" s="27">
        <v>805</v>
      </c>
      <c r="P19" s="27">
        <v>3</v>
      </c>
      <c r="Q19" s="33">
        <f aca="true" t="shared" si="5" ref="Q19:Q26">SUM(C19:P19)</f>
        <v>1913</v>
      </c>
      <c r="R19" s="27"/>
      <c r="S19" s="27">
        <v>66</v>
      </c>
      <c r="T19" s="27">
        <v>59</v>
      </c>
      <c r="U19" s="27"/>
      <c r="V19" s="33">
        <f aca="true" t="shared" si="6" ref="V19:V26">SUM(Q19:U19)</f>
        <v>2038</v>
      </c>
      <c r="X19" s="25"/>
      <c r="Y19" s="112">
        <f>+'Participacion de cartera'!I20</f>
        <v>0.001652035051028266</v>
      </c>
      <c r="Z19" s="112">
        <f aca="true" t="shared" si="7" ref="Z19:Z26">SUM(C19:G19)/Q19</f>
        <v>0.007841087297438577</v>
      </c>
      <c r="AA19" s="112">
        <f aca="true" t="shared" si="8" ref="AA19:AA26">+T19/V19</f>
        <v>0.028949950932286556</v>
      </c>
      <c r="AB19" s="36">
        <f>+'Cartera vigente por mes'!S20</f>
        <v>2.5155490767735667</v>
      </c>
      <c r="AC19" s="36"/>
      <c r="AD19" s="36"/>
      <c r="AE19" s="52"/>
      <c r="AJ19" s="27"/>
    </row>
    <row r="20" spans="1:36" ht="11.25">
      <c r="A20" s="4">
        <v>63</v>
      </c>
      <c r="B20" s="15" t="s">
        <v>51</v>
      </c>
      <c r="C20" s="27">
        <v>104</v>
      </c>
      <c r="D20" s="27">
        <v>259</v>
      </c>
      <c r="E20" s="27">
        <v>499</v>
      </c>
      <c r="F20" s="27">
        <v>601</v>
      </c>
      <c r="G20" s="27">
        <v>791</v>
      </c>
      <c r="H20" s="27">
        <v>841</v>
      </c>
      <c r="I20" s="27">
        <v>838</v>
      </c>
      <c r="J20" s="27">
        <v>1153</v>
      </c>
      <c r="K20" s="27">
        <v>879</v>
      </c>
      <c r="L20" s="27">
        <v>779</v>
      </c>
      <c r="M20" s="27">
        <v>715</v>
      </c>
      <c r="N20" s="27">
        <v>688</v>
      </c>
      <c r="O20" s="27">
        <v>4185</v>
      </c>
      <c r="P20" s="27">
        <v>1057</v>
      </c>
      <c r="Q20" s="33">
        <f t="shared" si="5"/>
        <v>13389</v>
      </c>
      <c r="R20" s="27">
        <v>137</v>
      </c>
      <c r="S20" s="27">
        <v>1379</v>
      </c>
      <c r="T20" s="27">
        <v>3312</v>
      </c>
      <c r="U20" s="27"/>
      <c r="V20" s="33">
        <f t="shared" si="6"/>
        <v>18217</v>
      </c>
      <c r="X20" s="25"/>
      <c r="Y20" s="112">
        <f>+'Participacion de cartera'!I21</f>
        <v>0.01476698848114913</v>
      </c>
      <c r="Z20" s="112">
        <f t="shared" si="7"/>
        <v>0.16834715064605274</v>
      </c>
      <c r="AA20" s="112">
        <f t="shared" si="8"/>
        <v>0.1818082011308119</v>
      </c>
      <c r="AB20" s="36">
        <f>+'Cartera vigente por mes'!S21</f>
        <v>1.5786107058691505</v>
      </c>
      <c r="AC20" s="36"/>
      <c r="AD20" s="36"/>
      <c r="AE20" s="52"/>
      <c r="AJ20" s="27"/>
    </row>
    <row r="21" spans="1:36" ht="11.25">
      <c r="A21" s="4">
        <v>65</v>
      </c>
      <c r="B21" s="15" t="s">
        <v>52</v>
      </c>
      <c r="C21" s="27">
        <v>7</v>
      </c>
      <c r="D21" s="27">
        <v>5</v>
      </c>
      <c r="E21" s="27">
        <v>12</v>
      </c>
      <c r="F21" s="27">
        <v>20</v>
      </c>
      <c r="G21" s="27">
        <v>19</v>
      </c>
      <c r="H21" s="27">
        <v>41</v>
      </c>
      <c r="I21" s="27">
        <v>31</v>
      </c>
      <c r="J21" s="27">
        <v>74</v>
      </c>
      <c r="K21" s="27">
        <v>111</v>
      </c>
      <c r="L21" s="27">
        <v>158</v>
      </c>
      <c r="M21" s="27">
        <v>425</v>
      </c>
      <c r="N21" s="27">
        <v>773</v>
      </c>
      <c r="O21" s="27">
        <v>6680</v>
      </c>
      <c r="P21" s="27">
        <v>19</v>
      </c>
      <c r="Q21" s="33">
        <f t="shared" si="5"/>
        <v>8375</v>
      </c>
      <c r="R21" s="27">
        <v>75</v>
      </c>
      <c r="S21" s="27">
        <v>1057</v>
      </c>
      <c r="T21" s="27">
        <v>686</v>
      </c>
      <c r="U21" s="27"/>
      <c r="V21" s="33">
        <f t="shared" si="6"/>
        <v>10193</v>
      </c>
      <c r="X21" s="25"/>
      <c r="Y21" s="112">
        <f>+'Participacion de cartera'!I22</f>
        <v>0.008262607102615857</v>
      </c>
      <c r="Z21" s="112">
        <f t="shared" si="7"/>
        <v>0.0075223880597014925</v>
      </c>
      <c r="AA21" s="112">
        <f t="shared" si="8"/>
        <v>0.06730108898263513</v>
      </c>
      <c r="AB21" s="36">
        <f>+'Cartera vigente por mes'!S22</f>
        <v>2.3717330116606354</v>
      </c>
      <c r="AC21" s="36"/>
      <c r="AD21" s="36"/>
      <c r="AE21" s="52"/>
      <c r="AJ21" s="27"/>
    </row>
    <row r="22" spans="1:36" ht="11.25">
      <c r="A22" s="4">
        <v>68</v>
      </c>
      <c r="B22" s="15" t="s">
        <v>53</v>
      </c>
      <c r="C22" s="27">
        <v>3</v>
      </c>
      <c r="D22" s="27">
        <v>9</v>
      </c>
      <c r="E22" s="27">
        <v>13</v>
      </c>
      <c r="F22" s="27">
        <v>9</v>
      </c>
      <c r="G22" s="27">
        <v>8</v>
      </c>
      <c r="H22" s="27">
        <v>11</v>
      </c>
      <c r="I22" s="27">
        <v>9</v>
      </c>
      <c r="J22" s="27">
        <v>15</v>
      </c>
      <c r="K22" s="27">
        <v>28</v>
      </c>
      <c r="L22" s="27">
        <v>109</v>
      </c>
      <c r="M22" s="27">
        <v>158</v>
      </c>
      <c r="N22" s="27">
        <v>178</v>
      </c>
      <c r="O22" s="27">
        <v>737</v>
      </c>
      <c r="P22" s="27">
        <v>1</v>
      </c>
      <c r="Q22" s="33">
        <f t="shared" si="5"/>
        <v>1288</v>
      </c>
      <c r="R22" s="27">
        <v>6</v>
      </c>
      <c r="S22" s="27"/>
      <c r="T22" s="27">
        <v>311</v>
      </c>
      <c r="U22" s="27"/>
      <c r="V22" s="33">
        <f t="shared" si="6"/>
        <v>1605</v>
      </c>
      <c r="X22" s="25"/>
      <c r="Y22" s="112">
        <f>+'Participacion de cartera'!I23</f>
        <v>0.0013010383988716228</v>
      </c>
      <c r="Z22" s="112">
        <f t="shared" si="7"/>
        <v>0.03260869565217391</v>
      </c>
      <c r="AA22" s="112">
        <f t="shared" si="8"/>
        <v>0.19376947040498443</v>
      </c>
      <c r="AB22" s="36">
        <f>+'Cartera vigente por mes'!S23</f>
        <v>2.286972938955318</v>
      </c>
      <c r="AC22" s="36"/>
      <c r="AD22" s="36"/>
      <c r="AE22" s="52"/>
      <c r="AJ22" s="27"/>
    </row>
    <row r="23" spans="1:36" ht="11.25">
      <c r="A23" s="4">
        <v>76</v>
      </c>
      <c r="B23" s="15" t="s">
        <v>54</v>
      </c>
      <c r="C23" s="27">
        <v>8</v>
      </c>
      <c r="D23" s="27">
        <v>41</v>
      </c>
      <c r="E23" s="27">
        <v>64</v>
      </c>
      <c r="F23" s="27">
        <v>78</v>
      </c>
      <c r="G23" s="27">
        <v>170</v>
      </c>
      <c r="H23" s="27">
        <v>186</v>
      </c>
      <c r="I23" s="27">
        <v>239</v>
      </c>
      <c r="J23" s="27">
        <v>602</v>
      </c>
      <c r="K23" s="27">
        <v>883</v>
      </c>
      <c r="L23" s="27">
        <v>962</v>
      </c>
      <c r="M23" s="27">
        <v>691</v>
      </c>
      <c r="N23" s="27">
        <v>531</v>
      </c>
      <c r="O23" s="27">
        <v>2758</v>
      </c>
      <c r="P23" s="27">
        <v>113</v>
      </c>
      <c r="Q23" s="33">
        <f t="shared" si="5"/>
        <v>7326</v>
      </c>
      <c r="R23" s="27">
        <v>48</v>
      </c>
      <c r="S23" s="27"/>
      <c r="T23" s="27">
        <v>5721</v>
      </c>
      <c r="U23" s="27"/>
      <c r="V23" s="33">
        <f t="shared" si="6"/>
        <v>13095</v>
      </c>
      <c r="X23" s="25"/>
      <c r="Y23" s="112">
        <f>+'Participacion de cartera'!I24</f>
        <v>0.010615014226307727</v>
      </c>
      <c r="Z23" s="112">
        <f t="shared" si="7"/>
        <v>0.04927654927654928</v>
      </c>
      <c r="AA23" s="112">
        <f t="shared" si="8"/>
        <v>0.4368843069873998</v>
      </c>
      <c r="AB23" s="36">
        <f>+'Cartera vigente por mes'!S24</f>
        <v>1.0477269294668479</v>
      </c>
      <c r="AC23" s="36"/>
      <c r="AD23" s="36"/>
      <c r="AE23" s="52"/>
      <c r="AJ23" s="27"/>
    </row>
    <row r="24" spans="1:36" ht="11.25">
      <c r="A24" s="4">
        <v>81</v>
      </c>
      <c r="B24" s="15" t="s">
        <v>55</v>
      </c>
      <c r="C24" s="27">
        <v>32</v>
      </c>
      <c r="D24" s="27">
        <v>216</v>
      </c>
      <c r="E24" s="27">
        <v>550</v>
      </c>
      <c r="F24" s="27">
        <v>813</v>
      </c>
      <c r="G24" s="27">
        <v>678</v>
      </c>
      <c r="H24" s="27">
        <v>502</v>
      </c>
      <c r="I24" s="27">
        <v>324</v>
      </c>
      <c r="J24" s="27">
        <v>488</v>
      </c>
      <c r="K24" s="27">
        <v>285</v>
      </c>
      <c r="L24" s="27">
        <v>158</v>
      </c>
      <c r="M24" s="27">
        <v>86</v>
      </c>
      <c r="N24" s="27">
        <v>48</v>
      </c>
      <c r="O24" s="27">
        <v>136</v>
      </c>
      <c r="P24" s="27">
        <v>418</v>
      </c>
      <c r="Q24" s="33">
        <f t="shared" si="5"/>
        <v>4734</v>
      </c>
      <c r="R24" s="27">
        <v>4</v>
      </c>
      <c r="S24" s="27">
        <v>27</v>
      </c>
      <c r="T24" s="27">
        <v>1428</v>
      </c>
      <c r="U24" s="27"/>
      <c r="V24" s="33">
        <f t="shared" si="6"/>
        <v>6193</v>
      </c>
      <c r="X24" s="25"/>
      <c r="Y24" s="112">
        <f>+'Participacion de cartera'!I25</f>
        <v>0.005020143803247327</v>
      </c>
      <c r="Z24" s="112">
        <f t="shared" si="7"/>
        <v>0.4835234474017744</v>
      </c>
      <c r="AA24" s="112">
        <f t="shared" si="8"/>
        <v>0.23058291619570484</v>
      </c>
      <c r="AB24" s="36">
        <f>+'Cartera vigente por mes'!S25</f>
        <v>1.2658665211856701</v>
      </c>
      <c r="AC24" s="36"/>
      <c r="AD24" s="36"/>
      <c r="AE24" s="52"/>
      <c r="AJ24" s="27"/>
    </row>
    <row r="25" spans="1:36" ht="11.25">
      <c r="A25" s="4">
        <v>85</v>
      </c>
      <c r="B25" s="15" t="s">
        <v>56</v>
      </c>
      <c r="C25" s="27">
        <v>14</v>
      </c>
      <c r="D25" s="27">
        <v>16</v>
      </c>
      <c r="E25" s="27">
        <v>22</v>
      </c>
      <c r="F25" s="27">
        <v>21</v>
      </c>
      <c r="G25" s="27">
        <v>37</v>
      </c>
      <c r="H25" s="27">
        <v>54</v>
      </c>
      <c r="I25" s="27">
        <v>93</v>
      </c>
      <c r="J25" s="27">
        <v>179</v>
      </c>
      <c r="K25" s="27">
        <v>145</v>
      </c>
      <c r="L25" s="27">
        <v>226</v>
      </c>
      <c r="M25" s="27">
        <v>194</v>
      </c>
      <c r="N25" s="27">
        <v>166</v>
      </c>
      <c r="O25" s="27">
        <v>2591</v>
      </c>
      <c r="P25" s="27">
        <v>77</v>
      </c>
      <c r="Q25" s="33">
        <f t="shared" si="5"/>
        <v>3835</v>
      </c>
      <c r="R25" s="27">
        <v>1</v>
      </c>
      <c r="S25" s="27">
        <v>374</v>
      </c>
      <c r="T25" s="27">
        <v>1539</v>
      </c>
      <c r="U25" s="27"/>
      <c r="V25" s="33">
        <f t="shared" si="6"/>
        <v>5749</v>
      </c>
      <c r="X25" s="25"/>
      <c r="Y25" s="112">
        <f>+'Participacion de cartera'!I26</f>
        <v>0.00466023037701742</v>
      </c>
      <c r="Z25" s="112">
        <f t="shared" si="7"/>
        <v>0.028683181225554105</v>
      </c>
      <c r="AA25" s="112">
        <f t="shared" si="8"/>
        <v>0.26769873021395024</v>
      </c>
      <c r="AB25" s="36">
        <f>+'Cartera vigente por mes'!S26</f>
        <v>1.6434839129021774</v>
      </c>
      <c r="AC25" s="36"/>
      <c r="AD25" s="36"/>
      <c r="AE25" s="52"/>
      <c r="AJ25" s="27"/>
    </row>
    <row r="26" spans="1:36" ht="11.25">
      <c r="A26" s="4">
        <v>94</v>
      </c>
      <c r="B26" s="15" t="s">
        <v>57</v>
      </c>
      <c r="C26" s="27"/>
      <c r="D26" s="27">
        <v>2</v>
      </c>
      <c r="E26" s="27">
        <v>8</v>
      </c>
      <c r="F26" s="27">
        <v>20</v>
      </c>
      <c r="G26" s="27">
        <v>97</v>
      </c>
      <c r="H26" s="27">
        <v>185</v>
      </c>
      <c r="I26" s="27">
        <v>200</v>
      </c>
      <c r="J26" s="27">
        <v>358</v>
      </c>
      <c r="K26" s="27">
        <v>254</v>
      </c>
      <c r="L26" s="27">
        <v>112</v>
      </c>
      <c r="M26" s="27">
        <v>59</v>
      </c>
      <c r="N26" s="27">
        <v>30</v>
      </c>
      <c r="O26" s="27">
        <v>131</v>
      </c>
      <c r="P26" s="27">
        <v>36</v>
      </c>
      <c r="Q26" s="33">
        <f t="shared" si="5"/>
        <v>1492</v>
      </c>
      <c r="R26" s="27">
        <v>3</v>
      </c>
      <c r="S26" s="27"/>
      <c r="T26" s="27">
        <v>28</v>
      </c>
      <c r="U26" s="27"/>
      <c r="V26" s="33">
        <f t="shared" si="6"/>
        <v>1523</v>
      </c>
      <c r="X26" s="25"/>
      <c r="Y26" s="112">
        <f>+'Participacion de cartera'!I27</f>
        <v>0.0012345679012345679</v>
      </c>
      <c r="Z26" s="112">
        <f t="shared" si="7"/>
        <v>0.08512064343163539</v>
      </c>
      <c r="AA26" s="112">
        <f t="shared" si="8"/>
        <v>0.018384766907419567</v>
      </c>
      <c r="AB26" s="36">
        <f>+'Cartera vigente por mes'!S27</f>
        <v>2.2019867549668874</v>
      </c>
      <c r="AC26" s="36"/>
      <c r="AD26" s="36"/>
      <c r="AE26" s="52"/>
      <c r="AJ26" s="27"/>
    </row>
    <row r="27" spans="1:31" ht="11.25">
      <c r="A27" s="4"/>
      <c r="B27" s="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X27" s="25"/>
      <c r="Y27" s="112"/>
      <c r="Z27" s="27"/>
      <c r="AB27" s="36"/>
      <c r="AC27" s="36"/>
      <c r="AD27" s="36"/>
      <c r="AE27" s="113"/>
    </row>
    <row r="28" spans="1:31" ht="11.25">
      <c r="A28" s="15"/>
      <c r="B28" s="15" t="s">
        <v>58</v>
      </c>
      <c r="C28" s="33">
        <f aca="true" t="shared" si="9" ref="C28:V28">SUM(C19:C26)</f>
        <v>168</v>
      </c>
      <c r="D28" s="33">
        <f t="shared" si="9"/>
        <v>550</v>
      </c>
      <c r="E28" s="33">
        <f t="shared" si="9"/>
        <v>1168</v>
      </c>
      <c r="F28" s="33">
        <f t="shared" si="9"/>
        <v>1563</v>
      </c>
      <c r="G28" s="33">
        <f t="shared" si="9"/>
        <v>1812</v>
      </c>
      <c r="H28" s="33">
        <f t="shared" si="9"/>
        <v>1828</v>
      </c>
      <c r="I28" s="33">
        <f t="shared" si="9"/>
        <v>1740</v>
      </c>
      <c r="J28" s="33">
        <f t="shared" si="9"/>
        <v>2918</v>
      </c>
      <c r="K28" s="33">
        <f t="shared" si="9"/>
        <v>2774</v>
      </c>
      <c r="L28" s="33">
        <f t="shared" si="9"/>
        <v>2736</v>
      </c>
      <c r="M28" s="33">
        <f t="shared" si="9"/>
        <v>2652</v>
      </c>
      <c r="N28" s="33">
        <f t="shared" si="9"/>
        <v>2696</v>
      </c>
      <c r="O28" s="33">
        <f t="shared" si="9"/>
        <v>18023</v>
      </c>
      <c r="P28" s="33">
        <f t="shared" si="9"/>
        <v>1724</v>
      </c>
      <c r="Q28" s="33">
        <f t="shared" si="9"/>
        <v>42352</v>
      </c>
      <c r="R28" s="33">
        <f t="shared" si="9"/>
        <v>274</v>
      </c>
      <c r="S28" s="33">
        <f t="shared" si="9"/>
        <v>2903</v>
      </c>
      <c r="T28" s="33">
        <f t="shared" si="9"/>
        <v>13084</v>
      </c>
      <c r="U28" s="33">
        <f t="shared" si="9"/>
        <v>0</v>
      </c>
      <c r="V28" s="33">
        <f t="shared" si="9"/>
        <v>58613</v>
      </c>
      <c r="X28" s="25"/>
      <c r="Y28" s="112">
        <f>+'Participacion de cartera'!I29</f>
        <v>0.047512625341471916</v>
      </c>
      <c r="Z28" s="112">
        <f>SUM(C28:G28)/Q28</f>
        <v>0.12422081601813374</v>
      </c>
      <c r="AA28" s="112">
        <f>+T28/V28</f>
        <v>0.22322692917953355</v>
      </c>
      <c r="AB28" s="36">
        <f>+'Cartera vigente por mes'!S29</f>
        <v>1.6397391996126043</v>
      </c>
      <c r="AC28" s="36"/>
      <c r="AD28" s="36"/>
      <c r="AE28" s="113"/>
    </row>
    <row r="29" spans="1:31" ht="11.25">
      <c r="A29" s="4"/>
      <c r="B29" s="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X29" s="25"/>
      <c r="Y29" s="112"/>
      <c r="Z29" s="27"/>
      <c r="AB29" s="36"/>
      <c r="AC29" s="36"/>
      <c r="AD29" s="36"/>
      <c r="AE29" s="113"/>
    </row>
    <row r="30" spans="1:31" ht="11.25">
      <c r="A30" s="19"/>
      <c r="B30" s="19" t="s">
        <v>59</v>
      </c>
      <c r="C30" s="33">
        <f aca="true" t="shared" si="10" ref="C30:V30">C17+C28</f>
        <v>8611</v>
      </c>
      <c r="D30" s="33">
        <f t="shared" si="10"/>
        <v>31316</v>
      </c>
      <c r="E30" s="33">
        <f t="shared" si="10"/>
        <v>50467</v>
      </c>
      <c r="F30" s="33">
        <f t="shared" si="10"/>
        <v>58285</v>
      </c>
      <c r="G30" s="33">
        <f t="shared" si="10"/>
        <v>63502</v>
      </c>
      <c r="H30" s="33">
        <f t="shared" si="10"/>
        <v>61758</v>
      </c>
      <c r="I30" s="33">
        <f t="shared" si="10"/>
        <v>61019</v>
      </c>
      <c r="J30" s="33">
        <f t="shared" si="10"/>
        <v>109898</v>
      </c>
      <c r="K30" s="33">
        <f t="shared" si="10"/>
        <v>91652</v>
      </c>
      <c r="L30" s="33">
        <f t="shared" si="10"/>
        <v>72710</v>
      </c>
      <c r="M30" s="33">
        <f t="shared" si="10"/>
        <v>58919</v>
      </c>
      <c r="N30" s="33">
        <f t="shared" si="10"/>
        <v>47335</v>
      </c>
      <c r="O30" s="33">
        <f t="shared" si="10"/>
        <v>253158</v>
      </c>
      <c r="P30" s="33">
        <f t="shared" si="10"/>
        <v>122730</v>
      </c>
      <c r="Q30" s="33">
        <f t="shared" si="10"/>
        <v>1091360</v>
      </c>
      <c r="R30" s="33">
        <f t="shared" si="10"/>
        <v>23432</v>
      </c>
      <c r="S30" s="33">
        <f t="shared" si="10"/>
        <v>43899</v>
      </c>
      <c r="T30" s="33">
        <f t="shared" si="10"/>
        <v>74939</v>
      </c>
      <c r="U30" s="33">
        <f t="shared" si="10"/>
        <v>0</v>
      </c>
      <c r="V30" s="33">
        <f t="shared" si="10"/>
        <v>1233630</v>
      </c>
      <c r="X30" s="25"/>
      <c r="Y30" s="112">
        <f>+'Participacion de cartera'!I31</f>
        <v>1</v>
      </c>
      <c r="Z30" s="112">
        <f>SUM(C30:G30)/Q30</f>
        <v>0.19441889019205394</v>
      </c>
      <c r="AA30" s="112">
        <f>+T30/V30</f>
        <v>0.06074673929784457</v>
      </c>
      <c r="AB30" s="36">
        <f>+'Cartera vigente por mes'!S31</f>
        <v>1.2282125829889066</v>
      </c>
      <c r="AC30" s="36"/>
      <c r="AD30" s="36"/>
      <c r="AE30" s="113"/>
    </row>
    <row r="31" spans="1:31" ht="11.25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X31" s="25"/>
      <c r="Y31" s="112"/>
      <c r="Z31" s="27"/>
      <c r="AB31" s="36"/>
      <c r="AE31" s="113"/>
    </row>
    <row r="32" spans="1:31" ht="12" thickBot="1">
      <c r="A32" s="34"/>
      <c r="B32" s="34" t="s">
        <v>60</v>
      </c>
      <c r="C32" s="64">
        <f aca="true" t="shared" si="11" ref="C32:U32">(C30/$V30)</f>
        <v>0.006980212867715604</v>
      </c>
      <c r="D32" s="64">
        <f t="shared" si="11"/>
        <v>0.025385245170756222</v>
      </c>
      <c r="E32" s="64">
        <f t="shared" si="11"/>
        <v>0.0409093488323079</v>
      </c>
      <c r="F32" s="64">
        <f t="shared" si="11"/>
        <v>0.047246743350923694</v>
      </c>
      <c r="G32" s="64">
        <f t="shared" si="11"/>
        <v>0.051475726109125104</v>
      </c>
      <c r="H32" s="64">
        <f t="shared" si="11"/>
        <v>0.05006201211060042</v>
      </c>
      <c r="I32" s="64">
        <f t="shared" si="11"/>
        <v>0.04946296701604209</v>
      </c>
      <c r="J32" s="64">
        <f t="shared" si="11"/>
        <v>0.08908505791850069</v>
      </c>
      <c r="K32" s="64">
        <f t="shared" si="11"/>
        <v>0.07429456157843113</v>
      </c>
      <c r="L32" s="64">
        <f t="shared" si="11"/>
        <v>0.058939876624271456</v>
      </c>
      <c r="M32" s="64">
        <f t="shared" si="11"/>
        <v>0.04776067378387361</v>
      </c>
      <c r="N32" s="64">
        <f t="shared" si="11"/>
        <v>0.038370500068902344</v>
      </c>
      <c r="O32" s="64">
        <f t="shared" si="11"/>
        <v>0.2052138809853846</v>
      </c>
      <c r="P32" s="64">
        <f t="shared" si="11"/>
        <v>0.09948688018287492</v>
      </c>
      <c r="Q32" s="64">
        <f t="shared" si="11"/>
        <v>0.8846736865997098</v>
      </c>
      <c r="R32" s="64">
        <f t="shared" si="11"/>
        <v>0.01899435000770085</v>
      </c>
      <c r="S32" s="64">
        <f t="shared" si="11"/>
        <v>0.03558522409474478</v>
      </c>
      <c r="T32" s="64">
        <f t="shared" si="11"/>
        <v>0.06074673929784457</v>
      </c>
      <c r="U32" s="64">
        <f t="shared" si="11"/>
        <v>0</v>
      </c>
      <c r="V32" s="64">
        <f>SUM(Q32:U32)</f>
        <v>1</v>
      </c>
      <c r="X32" s="25"/>
      <c r="Y32" s="112"/>
      <c r="Z32" s="27"/>
      <c r="AB32" s="36"/>
      <c r="AE32" s="114"/>
    </row>
    <row r="33" spans="2:31" ht="11.25">
      <c r="B33" s="4"/>
      <c r="C33" s="4"/>
      <c r="D33" s="4"/>
      <c r="E33" s="4"/>
      <c r="F33" s="4"/>
      <c r="G33" s="4"/>
      <c r="H33" s="4"/>
      <c r="I33" s="4"/>
      <c r="J33" s="4"/>
      <c r="K33" s="15" t="s">
        <v>1</v>
      </c>
      <c r="L33" s="15" t="s">
        <v>1</v>
      </c>
      <c r="M33" s="15" t="s">
        <v>1</v>
      </c>
      <c r="N33" s="15"/>
      <c r="O33" s="15" t="s">
        <v>1</v>
      </c>
      <c r="P33" s="4"/>
      <c r="Q33" s="115"/>
      <c r="R33" s="4"/>
      <c r="S33" s="4"/>
      <c r="T33" s="4"/>
      <c r="U33" s="4"/>
      <c r="V33" s="4"/>
      <c r="W33" s="15" t="s">
        <v>1</v>
      </c>
      <c r="X33" s="25"/>
      <c r="Y33" s="116"/>
      <c r="Z33" s="116"/>
      <c r="AB33" s="36"/>
      <c r="AE33" s="42"/>
    </row>
    <row r="34" spans="2:28" ht="11.25">
      <c r="B34" s="15" t="str">
        <f>+'Cartera vigente por mes'!B33</f>
        <v>Fuente: Superintendencia de Isapres, Archivo Maestro de Beneficiarios.</v>
      </c>
      <c r="C34" s="4"/>
      <c r="D34" s="4"/>
      <c r="E34" s="4"/>
      <c r="F34" s="4"/>
      <c r="G34" s="4"/>
      <c r="H34" s="4"/>
      <c r="I34" s="4"/>
      <c r="J34" s="4"/>
      <c r="K34" s="15" t="s">
        <v>1</v>
      </c>
      <c r="L34" s="15" t="s">
        <v>1</v>
      </c>
      <c r="M34" s="15" t="s">
        <v>1</v>
      </c>
      <c r="N34" s="15"/>
      <c r="O34" s="15" t="s">
        <v>1</v>
      </c>
      <c r="P34" s="4"/>
      <c r="Q34" s="15" t="s">
        <v>1</v>
      </c>
      <c r="R34" s="4"/>
      <c r="S34" s="4"/>
      <c r="T34" s="4"/>
      <c r="U34" s="4"/>
      <c r="V34" s="4"/>
      <c r="W34" s="15" t="s">
        <v>1</v>
      </c>
      <c r="X34" s="25"/>
      <c r="Y34" s="25"/>
      <c r="Z34" s="25"/>
      <c r="AB34" s="36"/>
    </row>
    <row r="35" spans="2:28" ht="11.25">
      <c r="B35" s="73" t="s">
        <v>237</v>
      </c>
      <c r="AB35" s="36"/>
    </row>
    <row r="36" spans="2:28" ht="23.25" customHeight="1">
      <c r="B36" s="147">
        <f>+'Variacion anual de cartera'!B37:K37</f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AB36" s="36"/>
    </row>
    <row r="37" spans="2:28" ht="24" customHeight="1">
      <c r="B37" s="147">
        <f>+'Variacion anual de cartera'!B38</f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AB37" s="36"/>
    </row>
    <row r="38" spans="2:28" ht="24" customHeight="1">
      <c r="B38" s="149">
        <f>+'Variacion anual de cartera'!B39:K39</f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AB38" s="36"/>
    </row>
    <row r="39" spans="2:28" ht="11.25">
      <c r="B39" s="15"/>
      <c r="AB39" s="36"/>
    </row>
    <row r="40" spans="2:28" ht="11.25">
      <c r="B40" s="7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3"/>
      <c r="S40" s="33"/>
      <c r="T40" s="33"/>
      <c r="U40" s="27"/>
      <c r="V40" s="27"/>
      <c r="W40" s="33"/>
      <c r="AB40" s="36"/>
    </row>
    <row r="41" spans="1:28" ht="12.75">
      <c r="A41" s="141" t="s">
        <v>248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33"/>
      <c r="AB41" s="36"/>
    </row>
    <row r="42" spans="4:28" ht="11.25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AB42" s="36"/>
    </row>
    <row r="43" spans="2:28" ht="13.5">
      <c r="B43" s="133" t="s">
        <v>264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AB43" s="36"/>
    </row>
    <row r="44" spans="1:28" ht="12" thickBot="1">
      <c r="A44" s="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AB44" s="36"/>
    </row>
    <row r="45" spans="1:28" ht="11.25">
      <c r="A45" s="28" t="s">
        <v>1</v>
      </c>
      <c r="B45" s="28" t="s">
        <v>1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 t="s">
        <v>4</v>
      </c>
      <c r="R45" s="110" t="s">
        <v>152</v>
      </c>
      <c r="S45" s="110" t="s">
        <v>153</v>
      </c>
      <c r="T45" s="110" t="s">
        <v>154</v>
      </c>
      <c r="U45" s="110" t="s">
        <v>155</v>
      </c>
      <c r="V45" s="110"/>
      <c r="AB45" s="36"/>
    </row>
    <row r="46" spans="1:28" ht="11.25">
      <c r="A46" s="30" t="s">
        <v>40</v>
      </c>
      <c r="B46" s="30" t="s">
        <v>41</v>
      </c>
      <c r="C46" s="56" t="s">
        <v>156</v>
      </c>
      <c r="D46" s="56" t="s">
        <v>157</v>
      </c>
      <c r="E46" s="56" t="s">
        <v>158</v>
      </c>
      <c r="F46" s="56" t="s">
        <v>159</v>
      </c>
      <c r="G46" s="56" t="s">
        <v>160</v>
      </c>
      <c r="H46" s="56" t="s">
        <v>161</v>
      </c>
      <c r="I46" s="56" t="s">
        <v>162</v>
      </c>
      <c r="J46" s="57" t="s">
        <v>163</v>
      </c>
      <c r="K46" s="57" t="s">
        <v>164</v>
      </c>
      <c r="L46" s="57" t="s">
        <v>165</v>
      </c>
      <c r="M46" s="57" t="s">
        <v>166</v>
      </c>
      <c r="N46" s="118" t="s">
        <v>167</v>
      </c>
      <c r="O46" s="118" t="s">
        <v>168</v>
      </c>
      <c r="P46" s="71" t="s">
        <v>236</v>
      </c>
      <c r="Q46" s="71" t="s">
        <v>169</v>
      </c>
      <c r="R46" s="71" t="s">
        <v>170</v>
      </c>
      <c r="S46" s="71" t="s">
        <v>171</v>
      </c>
      <c r="T46" s="71" t="s">
        <v>172</v>
      </c>
      <c r="U46" s="71" t="str">
        <f>+U6</f>
        <v>(*)</v>
      </c>
      <c r="V46" s="71" t="s">
        <v>4</v>
      </c>
      <c r="AB46" s="36"/>
    </row>
    <row r="47" spans="1:22" ht="11.25">
      <c r="A47" s="4">
        <v>57</v>
      </c>
      <c r="B47" s="15" t="str">
        <f>+B7</f>
        <v>Promepart</v>
      </c>
      <c r="C47" s="36">
        <f aca="true" t="shared" si="12" ref="C47:U47">(C7/$V7)*100</f>
        <v>2.71389951901134</v>
      </c>
      <c r="D47" s="36">
        <f t="shared" si="12"/>
        <v>12.574167047010498</v>
      </c>
      <c r="E47" s="36">
        <f t="shared" si="12"/>
        <v>14.389284836569182</v>
      </c>
      <c r="F47" s="36">
        <f t="shared" si="12"/>
        <v>11.649053821577784</v>
      </c>
      <c r="G47" s="36">
        <f t="shared" si="12"/>
        <v>9.626794930309307</v>
      </c>
      <c r="H47" s="36">
        <f t="shared" si="12"/>
        <v>7.6256012358248775</v>
      </c>
      <c r="I47" s="36">
        <f t="shared" si="12"/>
        <v>6.193167854509707</v>
      </c>
      <c r="J47" s="36">
        <f t="shared" si="12"/>
        <v>8.699926271811256</v>
      </c>
      <c r="K47" s="36">
        <f t="shared" si="12"/>
        <v>5.673559667169891</v>
      </c>
      <c r="L47" s="36">
        <f t="shared" si="12"/>
        <v>3.8250886493697998</v>
      </c>
      <c r="M47" s="36">
        <f t="shared" si="12"/>
        <v>2.7981603061475266</v>
      </c>
      <c r="N47" s="36">
        <f t="shared" si="12"/>
        <v>1.927465505740266</v>
      </c>
      <c r="O47" s="36">
        <f t="shared" si="12"/>
        <v>4.5026858125899665</v>
      </c>
      <c r="P47" s="36">
        <f t="shared" si="12"/>
        <v>3.059719832882772</v>
      </c>
      <c r="Q47" s="36">
        <f t="shared" si="12"/>
        <v>95.25857529052418</v>
      </c>
      <c r="R47" s="36">
        <f t="shared" si="12"/>
        <v>0.3265105501527227</v>
      </c>
      <c r="S47" s="36">
        <f t="shared" si="12"/>
        <v>1.1094336972931222</v>
      </c>
      <c r="T47" s="36">
        <f t="shared" si="12"/>
        <v>3.3054804620299825</v>
      </c>
      <c r="U47" s="36">
        <f t="shared" si="12"/>
        <v>0</v>
      </c>
      <c r="V47" s="27">
        <f aca="true" t="shared" si="13" ref="V47:V55">SUM(Q47:U47)</f>
        <v>100</v>
      </c>
    </row>
    <row r="48" spans="1:22" ht="11.25">
      <c r="A48" s="4">
        <v>67</v>
      </c>
      <c r="B48" s="15" t="str">
        <f aca="true" t="shared" si="14" ref="B48:B55">+B8</f>
        <v>Colmena Golden Cross</v>
      </c>
      <c r="C48" s="36">
        <f aca="true" t="shared" si="15" ref="C48:U48">(C8/$V8)*100</f>
        <v>0.26090579826276483</v>
      </c>
      <c r="D48" s="36">
        <f t="shared" si="15"/>
        <v>0.97054392768999</v>
      </c>
      <c r="E48" s="36">
        <f t="shared" si="15"/>
        <v>1.523766787397032</v>
      </c>
      <c r="F48" s="36">
        <f t="shared" si="15"/>
        <v>2.494310715087022</v>
      </c>
      <c r="G48" s="36">
        <f t="shared" si="15"/>
        <v>3.3924164236033207</v>
      </c>
      <c r="H48" s="36">
        <f t="shared" si="15"/>
        <v>3.6776819769864417</v>
      </c>
      <c r="I48" s="36">
        <f t="shared" si="15"/>
        <v>3.856533863264848</v>
      </c>
      <c r="J48" s="36">
        <f t="shared" si="15"/>
        <v>7.309208628481683</v>
      </c>
      <c r="K48" s="36">
        <f t="shared" si="15"/>
        <v>6.640597455046636</v>
      </c>
      <c r="L48" s="36">
        <f t="shared" si="15"/>
        <v>5.679669220167313</v>
      </c>
      <c r="M48" s="36">
        <f t="shared" si="15"/>
        <v>5.130933683771915</v>
      </c>
      <c r="N48" s="36">
        <f t="shared" si="15"/>
        <v>4.525786082887271</v>
      </c>
      <c r="O48" s="36">
        <f t="shared" si="15"/>
        <v>31.429853520946182</v>
      </c>
      <c r="P48" s="36">
        <f t="shared" si="15"/>
        <v>5.084137312093336</v>
      </c>
      <c r="Q48" s="36">
        <f t="shared" si="15"/>
        <v>81.97634539568575</v>
      </c>
      <c r="R48" s="36">
        <f t="shared" si="15"/>
        <v>3.8340972467066257</v>
      </c>
      <c r="S48" s="36">
        <f t="shared" si="15"/>
        <v>7.408570787525242</v>
      </c>
      <c r="T48" s="36">
        <f t="shared" si="15"/>
        <v>6.780986570082375</v>
      </c>
      <c r="U48" s="36">
        <f t="shared" si="15"/>
        <v>0</v>
      </c>
      <c r="V48" s="27">
        <f t="shared" si="13"/>
        <v>99.99999999999999</v>
      </c>
    </row>
    <row r="49" spans="1:22" ht="11.25">
      <c r="A49" s="4">
        <v>70</v>
      </c>
      <c r="B49" s="15" t="str">
        <f t="shared" si="14"/>
        <v>Normédica</v>
      </c>
      <c r="C49" s="36">
        <f aca="true" t="shared" si="16" ref="C49:U49">(C9/$V9)*100</f>
        <v>0.7988548208348725</v>
      </c>
      <c r="D49" s="36">
        <f t="shared" si="16"/>
        <v>2.004063538973033</v>
      </c>
      <c r="E49" s="36">
        <f t="shared" si="16"/>
        <v>4.5299224233468784</v>
      </c>
      <c r="F49" s="36">
        <f t="shared" si="16"/>
        <v>6.150720354636128</v>
      </c>
      <c r="G49" s="36">
        <f t="shared" si="16"/>
        <v>6.510897672700406</v>
      </c>
      <c r="H49" s="36">
        <f t="shared" si="16"/>
        <v>5.947543405984485</v>
      </c>
      <c r="I49" s="36">
        <f t="shared" si="16"/>
        <v>5.656630956778722</v>
      </c>
      <c r="J49" s="36">
        <f t="shared" si="16"/>
        <v>10.6437015145918</v>
      </c>
      <c r="K49" s="36">
        <f t="shared" si="16"/>
        <v>9.364610269671223</v>
      </c>
      <c r="L49" s="36">
        <f t="shared" si="16"/>
        <v>7.845400812707795</v>
      </c>
      <c r="M49" s="36">
        <f t="shared" si="16"/>
        <v>6.76486885851496</v>
      </c>
      <c r="N49" s="36">
        <f t="shared" si="16"/>
        <v>5.227188769855929</v>
      </c>
      <c r="O49" s="36">
        <f t="shared" si="16"/>
        <v>16.415773919468045</v>
      </c>
      <c r="P49" s="36">
        <f t="shared" si="16"/>
        <v>8.925932766900628</v>
      </c>
      <c r="Q49" s="36">
        <f t="shared" si="16"/>
        <v>96.7861100849649</v>
      </c>
      <c r="R49" s="36">
        <f t="shared" si="16"/>
        <v>0.1847063169560399</v>
      </c>
      <c r="S49" s="36">
        <f t="shared" si="16"/>
        <v>1.819357222016993</v>
      </c>
      <c r="T49" s="36">
        <f t="shared" si="16"/>
        <v>1.2098263760620613</v>
      </c>
      <c r="U49" s="36">
        <f t="shared" si="16"/>
        <v>0</v>
      </c>
      <c r="V49" s="27">
        <f t="shared" si="13"/>
        <v>100</v>
      </c>
    </row>
    <row r="50" spans="1:22" ht="11.25">
      <c r="A50" s="4">
        <v>78</v>
      </c>
      <c r="B50" s="15" t="str">
        <f t="shared" si="14"/>
        <v>ING Salud S.A.</v>
      </c>
      <c r="C50" s="36">
        <f aca="true" t="shared" si="17" ref="C50:U50">(C10/$V10)*100</f>
        <v>0.7609689133868195</v>
      </c>
      <c r="D50" s="36">
        <f t="shared" si="17"/>
        <v>2.886639094821699</v>
      </c>
      <c r="E50" s="36">
        <f t="shared" si="17"/>
        <v>5.031219686437384</v>
      </c>
      <c r="F50" s="36">
        <f t="shared" si="17"/>
        <v>5.670321511992352</v>
      </c>
      <c r="G50" s="36">
        <f t="shared" si="17"/>
        <v>6.056934342355467</v>
      </c>
      <c r="H50" s="36">
        <f t="shared" si="17"/>
        <v>5.606936618608544</v>
      </c>
      <c r="I50" s="36">
        <f t="shared" si="17"/>
        <v>5.437093119762429</v>
      </c>
      <c r="J50" s="36">
        <f t="shared" si="17"/>
        <v>9.161743539818671</v>
      </c>
      <c r="K50" s="36">
        <f t="shared" si="17"/>
        <v>7.271402907300469</v>
      </c>
      <c r="L50" s="36">
        <f t="shared" si="17"/>
        <v>5.429388878577656</v>
      </c>
      <c r="M50" s="36">
        <f t="shared" si="17"/>
        <v>4.260445375179036</v>
      </c>
      <c r="N50" s="36">
        <f t="shared" si="17"/>
        <v>3.166092934160255</v>
      </c>
      <c r="O50" s="36">
        <f t="shared" si="17"/>
        <v>15.926067300048677</v>
      </c>
      <c r="P50" s="36">
        <f t="shared" si="17"/>
        <v>10.8626298777477</v>
      </c>
      <c r="Q50" s="36">
        <f t="shared" si="17"/>
        <v>87.52788410019716</v>
      </c>
      <c r="R50" s="36">
        <f t="shared" si="17"/>
        <v>2.314424090461799</v>
      </c>
      <c r="S50" s="36">
        <f t="shared" si="17"/>
        <v>5.82930903462356</v>
      </c>
      <c r="T50" s="36">
        <f t="shared" si="17"/>
        <v>4.328382774717482</v>
      </c>
      <c r="U50" s="36">
        <f t="shared" si="17"/>
        <v>0</v>
      </c>
      <c r="V50" s="27">
        <f t="shared" si="13"/>
        <v>100</v>
      </c>
    </row>
    <row r="51" spans="1:22" ht="11.25">
      <c r="A51" s="4">
        <v>80</v>
      </c>
      <c r="B51" s="15" t="str">
        <f t="shared" si="14"/>
        <v>Vida Tres</v>
      </c>
      <c r="C51" s="36">
        <f aca="true" t="shared" si="18" ref="C51:U51">(C11/$V11)*100</f>
        <v>0.7414395424595746</v>
      </c>
      <c r="D51" s="36">
        <f t="shared" si="18"/>
        <v>1.7216727347769047</v>
      </c>
      <c r="E51" s="36">
        <f t="shared" si="18"/>
        <v>2.3776182544479005</v>
      </c>
      <c r="F51" s="36">
        <f t="shared" si="18"/>
        <v>2.9672322047139637</v>
      </c>
      <c r="G51" s="36">
        <f t="shared" si="18"/>
        <v>3.5332615969693846</v>
      </c>
      <c r="H51" s="36">
        <f t="shared" si="18"/>
        <v>3.627599829011954</v>
      </c>
      <c r="I51" s="36">
        <f t="shared" si="18"/>
        <v>3.884081897377692</v>
      </c>
      <c r="J51" s="36">
        <f t="shared" si="18"/>
        <v>7.622234342064534</v>
      </c>
      <c r="K51" s="36">
        <f t="shared" si="18"/>
        <v>6.9825032060258545</v>
      </c>
      <c r="L51" s="36">
        <f t="shared" si="18"/>
        <v>5.82391179375304</v>
      </c>
      <c r="M51" s="36">
        <f t="shared" si="18"/>
        <v>5.033829100396516</v>
      </c>
      <c r="N51" s="36">
        <f t="shared" si="18"/>
        <v>4.348402883212217</v>
      </c>
      <c r="O51" s="36">
        <f t="shared" si="18"/>
        <v>31.55613861823971</v>
      </c>
      <c r="P51" s="36">
        <f t="shared" si="18"/>
        <v>16.39716395689922</v>
      </c>
      <c r="Q51" s="36">
        <f t="shared" si="18"/>
        <v>96.61708996034845</v>
      </c>
      <c r="R51" s="36">
        <f t="shared" si="18"/>
        <v>0.5100160669801447</v>
      </c>
      <c r="S51" s="36">
        <f t="shared" si="18"/>
        <v>0</v>
      </c>
      <c r="T51" s="36">
        <f t="shared" si="18"/>
        <v>2.8728939726713936</v>
      </c>
      <c r="U51" s="36">
        <f t="shared" si="18"/>
        <v>0</v>
      </c>
      <c r="V51" s="27">
        <f t="shared" si="13"/>
        <v>99.99999999999999</v>
      </c>
    </row>
    <row r="52" spans="1:22" ht="11.25">
      <c r="A52" s="4">
        <v>88</v>
      </c>
      <c r="B52" s="15" t="str">
        <f t="shared" si="14"/>
        <v>Mas Vida</v>
      </c>
      <c r="C52" s="36">
        <f aca="true" t="shared" si="19" ref="C52:U52">(C12/$V12)*100</f>
        <v>0.43283582089552236</v>
      </c>
      <c r="D52" s="36">
        <f t="shared" si="19"/>
        <v>1.0874200426439231</v>
      </c>
      <c r="E52" s="36">
        <f t="shared" si="19"/>
        <v>1.9488272921108742</v>
      </c>
      <c r="F52" s="36">
        <f t="shared" si="19"/>
        <v>2.901918976545842</v>
      </c>
      <c r="G52" s="36">
        <f t="shared" si="19"/>
        <v>4.015991471215352</v>
      </c>
      <c r="H52" s="36">
        <f t="shared" si="19"/>
        <v>4.050106609808102</v>
      </c>
      <c r="I52" s="36">
        <f t="shared" si="19"/>
        <v>4.791044776119404</v>
      </c>
      <c r="J52" s="36">
        <f t="shared" si="19"/>
        <v>9.792110874200427</v>
      </c>
      <c r="K52" s="36">
        <f t="shared" si="19"/>
        <v>8.955223880597014</v>
      </c>
      <c r="L52" s="36">
        <f t="shared" si="19"/>
        <v>7.256929637526651</v>
      </c>
      <c r="M52" s="36">
        <f t="shared" si="19"/>
        <v>5.922174840085288</v>
      </c>
      <c r="N52" s="36">
        <f t="shared" si="19"/>
        <v>4.735607675906183</v>
      </c>
      <c r="O52" s="36">
        <f t="shared" si="19"/>
        <v>21.757995735607675</v>
      </c>
      <c r="P52" s="36">
        <f t="shared" si="19"/>
        <v>9.281449893390192</v>
      </c>
      <c r="Q52" s="36">
        <f t="shared" si="19"/>
        <v>86.92963752665244</v>
      </c>
      <c r="R52" s="36">
        <f t="shared" si="19"/>
        <v>4.628997867803838</v>
      </c>
      <c r="S52" s="36">
        <f t="shared" si="19"/>
        <v>5.350746268656716</v>
      </c>
      <c r="T52" s="36">
        <f t="shared" si="19"/>
        <v>3.0906183368869935</v>
      </c>
      <c r="U52" s="36">
        <f t="shared" si="19"/>
        <v>0</v>
      </c>
      <c r="V52" s="27">
        <f t="shared" si="13"/>
        <v>99.99999999999999</v>
      </c>
    </row>
    <row r="53" spans="1:22" ht="11.25">
      <c r="A53" s="4">
        <v>99</v>
      </c>
      <c r="B53" s="15" t="str">
        <f t="shared" si="14"/>
        <v>Isapre Banmédica</v>
      </c>
      <c r="C53" s="36">
        <f aca="true" t="shared" si="20" ref="C53:U53">(C13/$V13)*100</f>
        <v>0.7260439122114312</v>
      </c>
      <c r="D53" s="36">
        <f t="shared" si="20"/>
        <v>2.1996441488479657</v>
      </c>
      <c r="E53" s="36">
        <f t="shared" si="20"/>
        <v>3.8211422194534954</v>
      </c>
      <c r="F53" s="36">
        <f t="shared" si="20"/>
        <v>4.413181730583927</v>
      </c>
      <c r="G53" s="36">
        <f t="shared" si="20"/>
        <v>4.695980316142824</v>
      </c>
      <c r="H53" s="36">
        <f t="shared" si="20"/>
        <v>4.687016811053795</v>
      </c>
      <c r="I53" s="36">
        <f t="shared" si="20"/>
        <v>4.727800759208881</v>
      </c>
      <c r="J53" s="36">
        <f t="shared" si="20"/>
        <v>8.820537182859987</v>
      </c>
      <c r="K53" s="36">
        <f t="shared" si="20"/>
        <v>7.659315098576148</v>
      </c>
      <c r="L53" s="36">
        <f t="shared" si="20"/>
        <v>6.489129509203279</v>
      </c>
      <c r="M53" s="36">
        <f t="shared" si="20"/>
        <v>5.184043168240509</v>
      </c>
      <c r="N53" s="36">
        <f t="shared" si="20"/>
        <v>4.316375875622403</v>
      </c>
      <c r="O53" s="36">
        <f t="shared" si="20"/>
        <v>24.16919512206053</v>
      </c>
      <c r="P53" s="36">
        <f t="shared" si="20"/>
        <v>13.190245913762116</v>
      </c>
      <c r="Q53" s="36">
        <f t="shared" si="20"/>
        <v>95.09965176782728</v>
      </c>
      <c r="R53" s="36">
        <f t="shared" si="20"/>
        <v>1.2746104236600682</v>
      </c>
      <c r="S53" s="36">
        <f t="shared" si="20"/>
        <v>0</v>
      </c>
      <c r="T53" s="36">
        <f t="shared" si="20"/>
        <v>3.6257378085126404</v>
      </c>
      <c r="U53" s="36">
        <f t="shared" si="20"/>
        <v>0</v>
      </c>
      <c r="V53" s="27">
        <f t="shared" si="13"/>
        <v>99.99999999999999</v>
      </c>
    </row>
    <row r="54" spans="1:22" ht="11.25">
      <c r="A54" s="4">
        <v>104</v>
      </c>
      <c r="B54" s="15" t="str">
        <f t="shared" si="14"/>
        <v>Sfera</v>
      </c>
      <c r="C54" s="36">
        <f aca="true" t="shared" si="21" ref="C54:U54">(C14/$V14)*100</f>
        <v>1.2585591667470344</v>
      </c>
      <c r="D54" s="36">
        <f t="shared" si="21"/>
        <v>6.958240910406017</v>
      </c>
      <c r="E54" s="36">
        <f t="shared" si="21"/>
        <v>12.363776641913397</v>
      </c>
      <c r="F54" s="36">
        <f t="shared" si="21"/>
        <v>9.99614234738162</v>
      </c>
      <c r="G54" s="36">
        <f t="shared" si="21"/>
        <v>7.898543736136561</v>
      </c>
      <c r="H54" s="36">
        <f t="shared" si="21"/>
        <v>5.612884559745395</v>
      </c>
      <c r="I54" s="36">
        <f t="shared" si="21"/>
        <v>3.8480084868357607</v>
      </c>
      <c r="J54" s="36">
        <f t="shared" si="21"/>
        <v>4.5568521554634005</v>
      </c>
      <c r="K54" s="36">
        <f t="shared" si="21"/>
        <v>2.1024206770180345</v>
      </c>
      <c r="L54" s="36">
        <f t="shared" si="21"/>
        <v>1.0029896807792458</v>
      </c>
      <c r="M54" s="36">
        <f t="shared" si="21"/>
        <v>0.670267142443823</v>
      </c>
      <c r="N54" s="36">
        <f t="shared" si="21"/>
        <v>0.3086122094705372</v>
      </c>
      <c r="O54" s="36">
        <f t="shared" si="21"/>
        <v>1.08014273314688</v>
      </c>
      <c r="P54" s="36">
        <f t="shared" si="21"/>
        <v>40.84771916288938</v>
      </c>
      <c r="Q54" s="36">
        <f t="shared" si="21"/>
        <v>98.50515961037709</v>
      </c>
      <c r="R54" s="36">
        <f t="shared" si="21"/>
        <v>0.5593596296653487</v>
      </c>
      <c r="S54" s="36">
        <f t="shared" si="21"/>
        <v>0.54007136657344</v>
      </c>
      <c r="T54" s="36">
        <f t="shared" si="21"/>
        <v>0.39540939338412573</v>
      </c>
      <c r="U54" s="36">
        <f t="shared" si="21"/>
        <v>0</v>
      </c>
      <c r="V54" s="27">
        <f t="shared" si="13"/>
        <v>100.00000000000001</v>
      </c>
    </row>
    <row r="55" spans="1:22" ht="11.25">
      <c r="A55" s="4">
        <v>107</v>
      </c>
      <c r="B55" s="15" t="str">
        <f t="shared" si="14"/>
        <v>Consalud S.A.</v>
      </c>
      <c r="C55" s="36">
        <f aca="true" t="shared" si="22" ref="C55:U55">(C15/$V15)*100</f>
        <v>0.5430401424577981</v>
      </c>
      <c r="D55" s="36">
        <f t="shared" si="22"/>
        <v>1.9543830237790623</v>
      </c>
      <c r="E55" s="36">
        <f t="shared" si="22"/>
        <v>3.547808788908185</v>
      </c>
      <c r="F55" s="36">
        <f t="shared" si="22"/>
        <v>4.819180466597416</v>
      </c>
      <c r="G55" s="36">
        <f t="shared" si="22"/>
        <v>5.586014109418177</v>
      </c>
      <c r="H55" s="36">
        <f t="shared" si="22"/>
        <v>5.8828011887525715</v>
      </c>
      <c r="I55" s="36">
        <f t="shared" si="22"/>
        <v>5.818631009437027</v>
      </c>
      <c r="J55" s="36">
        <f t="shared" si="22"/>
        <v>10.898101765883123</v>
      </c>
      <c r="K55" s="36">
        <f t="shared" si="22"/>
        <v>8.75602096760609</v>
      </c>
      <c r="L55" s="36">
        <f t="shared" si="22"/>
        <v>6.532123190701741</v>
      </c>
      <c r="M55" s="36">
        <f t="shared" si="22"/>
        <v>4.957948479367282</v>
      </c>
      <c r="N55" s="36">
        <f t="shared" si="22"/>
        <v>3.698207646678993</v>
      </c>
      <c r="O55" s="36">
        <f t="shared" si="22"/>
        <v>15.456590879011136</v>
      </c>
      <c r="P55" s="36">
        <f t="shared" si="22"/>
        <v>8.28116164067106</v>
      </c>
      <c r="Q55" s="36">
        <f t="shared" si="22"/>
        <v>86.73201329926967</v>
      </c>
      <c r="R55" s="36">
        <f t="shared" si="22"/>
        <v>1.080465394225486</v>
      </c>
      <c r="S55" s="36">
        <f t="shared" si="22"/>
        <v>2.661458187112222</v>
      </c>
      <c r="T55" s="36">
        <f t="shared" si="22"/>
        <v>9.52606311939263</v>
      </c>
      <c r="U55" s="36">
        <f t="shared" si="22"/>
        <v>0</v>
      </c>
      <c r="V55" s="27">
        <f t="shared" si="13"/>
        <v>100</v>
      </c>
    </row>
    <row r="56" spans="1:22" ht="11.25">
      <c r="A56" s="4"/>
      <c r="B56" s="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2:22" ht="11.25">
      <c r="B57" s="15" t="s">
        <v>49</v>
      </c>
      <c r="C57" s="36">
        <f aca="true" t="shared" si="23" ref="C57:U57">(C17/$V17)*100</f>
        <v>0.7185427955510431</v>
      </c>
      <c r="D57" s="36">
        <f t="shared" si="23"/>
        <v>2.618345096283713</v>
      </c>
      <c r="E57" s="36">
        <f t="shared" si="23"/>
        <v>4.1955988721865305</v>
      </c>
      <c r="F57" s="36">
        <f t="shared" si="23"/>
        <v>4.827334413034024</v>
      </c>
      <c r="G57" s="36">
        <f t="shared" si="23"/>
        <v>5.25013680653131</v>
      </c>
      <c r="H57" s="36">
        <f t="shared" si="23"/>
        <v>5.1003517395918525</v>
      </c>
      <c r="I57" s="36">
        <f t="shared" si="23"/>
        <v>5.044948285854588</v>
      </c>
      <c r="J57" s="36">
        <f t="shared" si="23"/>
        <v>9.104549125672225</v>
      </c>
      <c r="K57" s="36">
        <f t="shared" si="23"/>
        <v>7.56397567013924</v>
      </c>
      <c r="L57" s="36">
        <f t="shared" si="23"/>
        <v>5.9551478829668</v>
      </c>
      <c r="M57" s="36">
        <f t="shared" si="23"/>
        <v>4.788611569024108</v>
      </c>
      <c r="N57" s="36">
        <f t="shared" si="23"/>
        <v>3.79900886540365</v>
      </c>
      <c r="O57" s="36">
        <f t="shared" si="23"/>
        <v>20.011199837959794</v>
      </c>
      <c r="P57" s="36">
        <f t="shared" si="23"/>
        <v>10.298233982997692</v>
      </c>
      <c r="Q57" s="36">
        <f t="shared" si="23"/>
        <v>89.27598494319656</v>
      </c>
      <c r="R57" s="36">
        <f t="shared" si="23"/>
        <v>1.970865102377242</v>
      </c>
      <c r="S57" s="36">
        <f t="shared" si="23"/>
        <v>3.4889707978693076</v>
      </c>
      <c r="T57" s="36">
        <f t="shared" si="23"/>
        <v>5.264179156556884</v>
      </c>
      <c r="U57" s="36">
        <f t="shared" si="23"/>
        <v>0</v>
      </c>
      <c r="V57" s="27">
        <f>SUM(Q57:U57)</f>
        <v>100</v>
      </c>
    </row>
    <row r="58" spans="1:22" ht="11.25">
      <c r="A58" s="4"/>
      <c r="B58" s="4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33"/>
      <c r="R58" s="33"/>
      <c r="S58" s="33"/>
      <c r="T58" s="33"/>
      <c r="U58" s="33"/>
      <c r="V58" s="33"/>
    </row>
    <row r="59" spans="1:22" ht="11.25">
      <c r="A59" s="4">
        <v>62</v>
      </c>
      <c r="B59" s="15" t="s">
        <v>50</v>
      </c>
      <c r="C59" s="36">
        <f aca="true" t="shared" si="24" ref="C59:U59">(C19/$V19)*100</f>
        <v>0</v>
      </c>
      <c r="D59" s="36">
        <f t="shared" si="24"/>
        <v>0.09813542688910697</v>
      </c>
      <c r="E59" s="36">
        <f t="shared" si="24"/>
        <v>0</v>
      </c>
      <c r="F59" s="36">
        <f t="shared" si="24"/>
        <v>0.04906771344455348</v>
      </c>
      <c r="G59" s="36">
        <f t="shared" si="24"/>
        <v>0.5888125613346418</v>
      </c>
      <c r="H59" s="36">
        <f t="shared" si="24"/>
        <v>0.39254170755642787</v>
      </c>
      <c r="I59" s="36">
        <f t="shared" si="24"/>
        <v>0.2944062806673209</v>
      </c>
      <c r="J59" s="36">
        <f t="shared" si="24"/>
        <v>2.4043179587831207</v>
      </c>
      <c r="K59" s="36">
        <f t="shared" si="24"/>
        <v>9.27379784102061</v>
      </c>
      <c r="L59" s="36">
        <f t="shared" si="24"/>
        <v>11.383709519136408</v>
      </c>
      <c r="M59" s="36">
        <f t="shared" si="24"/>
        <v>15.89793915603533</v>
      </c>
      <c r="N59" s="36">
        <f t="shared" si="24"/>
        <v>13.837095191364082</v>
      </c>
      <c r="O59" s="36">
        <f t="shared" si="24"/>
        <v>39.499509322865556</v>
      </c>
      <c r="P59" s="36">
        <f t="shared" si="24"/>
        <v>0.14720314033366044</v>
      </c>
      <c r="Q59" s="36">
        <f t="shared" si="24"/>
        <v>93.86653581943082</v>
      </c>
      <c r="R59" s="36">
        <f t="shared" si="24"/>
        <v>0</v>
      </c>
      <c r="S59" s="36">
        <f t="shared" si="24"/>
        <v>3.23846908734053</v>
      </c>
      <c r="T59" s="36">
        <f t="shared" si="24"/>
        <v>2.8949950932286557</v>
      </c>
      <c r="U59" s="36">
        <f t="shared" si="24"/>
        <v>0</v>
      </c>
      <c r="V59" s="27">
        <f aca="true" t="shared" si="25" ref="V59:V66">SUM(Q59:U59)</f>
        <v>100.00000000000001</v>
      </c>
    </row>
    <row r="60" spans="1:22" ht="11.25">
      <c r="A60" s="4">
        <v>63</v>
      </c>
      <c r="B60" s="15" t="s">
        <v>51</v>
      </c>
      <c r="C60" s="36">
        <f aca="true" t="shared" si="26" ref="C60:U60">(C20/$V20)*100</f>
        <v>0.5708953175605204</v>
      </c>
      <c r="D60" s="36">
        <f t="shared" si="26"/>
        <v>1.4217489158478345</v>
      </c>
      <c r="E60" s="36">
        <f t="shared" si="26"/>
        <v>2.7391996486798043</v>
      </c>
      <c r="F60" s="36">
        <f t="shared" si="26"/>
        <v>3.2991162101333917</v>
      </c>
      <c r="G60" s="36">
        <f t="shared" si="26"/>
        <v>4.342098040292035</v>
      </c>
      <c r="H60" s="36">
        <f t="shared" si="26"/>
        <v>4.6165669429653615</v>
      </c>
      <c r="I60" s="36">
        <f t="shared" si="26"/>
        <v>4.600098808804963</v>
      </c>
      <c r="J60" s="36">
        <f t="shared" si="26"/>
        <v>6.329252895646924</v>
      </c>
      <c r="K60" s="36">
        <f t="shared" si="26"/>
        <v>4.825163308997091</v>
      </c>
      <c r="L60" s="36">
        <f t="shared" si="26"/>
        <v>4.276225503650436</v>
      </c>
      <c r="M60" s="36">
        <f t="shared" si="26"/>
        <v>3.9249053082285776</v>
      </c>
      <c r="N60" s="36">
        <f t="shared" si="26"/>
        <v>3.7766921007849814</v>
      </c>
      <c r="O60" s="36">
        <f t="shared" si="26"/>
        <v>22.973047153757477</v>
      </c>
      <c r="P60" s="36">
        <f t="shared" si="26"/>
        <v>5.802272602514135</v>
      </c>
      <c r="Q60" s="36">
        <f t="shared" si="26"/>
        <v>73.49728275786353</v>
      </c>
      <c r="R60" s="36">
        <f t="shared" si="26"/>
        <v>0.7520447933249164</v>
      </c>
      <c r="S60" s="36">
        <f t="shared" si="26"/>
        <v>7.569852335730362</v>
      </c>
      <c r="T60" s="36">
        <f t="shared" si="26"/>
        <v>18.18082011308119</v>
      </c>
      <c r="U60" s="36">
        <f t="shared" si="26"/>
        <v>0</v>
      </c>
      <c r="V60" s="27">
        <f t="shared" si="25"/>
        <v>100</v>
      </c>
    </row>
    <row r="61" spans="1:22" ht="11.25">
      <c r="A61" s="4">
        <v>65</v>
      </c>
      <c r="B61" s="15" t="s">
        <v>52</v>
      </c>
      <c r="C61" s="36">
        <f aca="true" t="shared" si="27" ref="C61:U61">(C21/$V21)*100</f>
        <v>0.06867458059452565</v>
      </c>
      <c r="D61" s="36">
        <f t="shared" si="27"/>
        <v>0.04905327185323261</v>
      </c>
      <c r="E61" s="36">
        <f t="shared" si="27"/>
        <v>0.11772785244775825</v>
      </c>
      <c r="F61" s="36">
        <f t="shared" si="27"/>
        <v>0.19621308741293045</v>
      </c>
      <c r="G61" s="36">
        <f t="shared" si="27"/>
        <v>0.18640243304228393</v>
      </c>
      <c r="H61" s="36">
        <f t="shared" si="27"/>
        <v>0.4022368291965074</v>
      </c>
      <c r="I61" s="36">
        <f t="shared" si="27"/>
        <v>0.3041302854900422</v>
      </c>
      <c r="J61" s="36">
        <f t="shared" si="27"/>
        <v>0.7259884234278426</v>
      </c>
      <c r="K61" s="36">
        <f t="shared" si="27"/>
        <v>1.088982635141764</v>
      </c>
      <c r="L61" s="36">
        <f t="shared" si="27"/>
        <v>1.5500833905621505</v>
      </c>
      <c r="M61" s="36">
        <f t="shared" si="27"/>
        <v>4.169528107524772</v>
      </c>
      <c r="N61" s="36">
        <f t="shared" si="27"/>
        <v>7.583635828509762</v>
      </c>
      <c r="O61" s="36">
        <f t="shared" si="27"/>
        <v>65.53517119591878</v>
      </c>
      <c r="P61" s="36">
        <f t="shared" si="27"/>
        <v>0.18640243304228393</v>
      </c>
      <c r="Q61" s="36">
        <f t="shared" si="27"/>
        <v>82.16423035416463</v>
      </c>
      <c r="R61" s="36">
        <f t="shared" si="27"/>
        <v>0.7357990777984892</v>
      </c>
      <c r="S61" s="36">
        <f t="shared" si="27"/>
        <v>10.369861669773375</v>
      </c>
      <c r="T61" s="36">
        <f t="shared" si="27"/>
        <v>6.730108898263514</v>
      </c>
      <c r="U61" s="36">
        <f t="shared" si="27"/>
        <v>0</v>
      </c>
      <c r="V61" s="27">
        <f t="shared" si="25"/>
        <v>100</v>
      </c>
    </row>
    <row r="62" spans="1:22" ht="11.25">
      <c r="A62" s="4">
        <v>68</v>
      </c>
      <c r="B62" s="15" t="s">
        <v>53</v>
      </c>
      <c r="C62" s="36">
        <f aca="true" t="shared" si="28" ref="C62:U62">(C22/$V22)*100</f>
        <v>0.1869158878504673</v>
      </c>
      <c r="D62" s="36">
        <f t="shared" si="28"/>
        <v>0.5607476635514018</v>
      </c>
      <c r="E62" s="36">
        <f t="shared" si="28"/>
        <v>0.809968847352025</v>
      </c>
      <c r="F62" s="36">
        <f t="shared" si="28"/>
        <v>0.5607476635514018</v>
      </c>
      <c r="G62" s="36">
        <f t="shared" si="28"/>
        <v>0.4984423676012461</v>
      </c>
      <c r="H62" s="36">
        <f t="shared" si="28"/>
        <v>0.6853582554517134</v>
      </c>
      <c r="I62" s="36">
        <f t="shared" si="28"/>
        <v>0.5607476635514018</v>
      </c>
      <c r="J62" s="36">
        <f t="shared" si="28"/>
        <v>0.9345794392523363</v>
      </c>
      <c r="K62" s="36">
        <f t="shared" si="28"/>
        <v>1.7445482866043613</v>
      </c>
      <c r="L62" s="36">
        <f t="shared" si="28"/>
        <v>6.7912772585669785</v>
      </c>
      <c r="M62" s="36">
        <f t="shared" si="28"/>
        <v>9.84423676012461</v>
      </c>
      <c r="N62" s="36">
        <f t="shared" si="28"/>
        <v>11.090342679127726</v>
      </c>
      <c r="O62" s="36">
        <f t="shared" si="28"/>
        <v>45.91900311526479</v>
      </c>
      <c r="P62" s="36">
        <f t="shared" si="28"/>
        <v>0.06230529595015576</v>
      </c>
      <c r="Q62" s="36">
        <f t="shared" si="28"/>
        <v>80.24922118380063</v>
      </c>
      <c r="R62" s="36">
        <f t="shared" si="28"/>
        <v>0.3738317757009346</v>
      </c>
      <c r="S62" s="36">
        <f t="shared" si="28"/>
        <v>0</v>
      </c>
      <c r="T62" s="36">
        <f t="shared" si="28"/>
        <v>19.376947040498443</v>
      </c>
      <c r="U62" s="36">
        <f t="shared" si="28"/>
        <v>0</v>
      </c>
      <c r="V62" s="27">
        <f t="shared" si="25"/>
        <v>100</v>
      </c>
    </row>
    <row r="63" spans="1:22" ht="11.25">
      <c r="A63" s="4">
        <v>76</v>
      </c>
      <c r="B63" s="15" t="s">
        <v>54</v>
      </c>
      <c r="C63" s="36">
        <f aca="true" t="shared" si="29" ref="C63:U63">(C23/$V23)*100</f>
        <v>0.06109201985490645</v>
      </c>
      <c r="D63" s="36">
        <f t="shared" si="29"/>
        <v>0.3130966017563956</v>
      </c>
      <c r="E63" s="36">
        <f t="shared" si="29"/>
        <v>0.4887361588392516</v>
      </c>
      <c r="F63" s="36">
        <f t="shared" si="29"/>
        <v>0.5956471935853379</v>
      </c>
      <c r="G63" s="36">
        <f t="shared" si="29"/>
        <v>1.2982054219167622</v>
      </c>
      <c r="H63" s="36">
        <f t="shared" si="29"/>
        <v>1.420389461626575</v>
      </c>
      <c r="I63" s="36">
        <f t="shared" si="29"/>
        <v>1.82512409316533</v>
      </c>
      <c r="J63" s="36">
        <f t="shared" si="29"/>
        <v>4.5971744940817105</v>
      </c>
      <c r="K63" s="36">
        <f t="shared" si="29"/>
        <v>6.7430316914853</v>
      </c>
      <c r="L63" s="36">
        <f t="shared" si="29"/>
        <v>7.3463153875525</v>
      </c>
      <c r="M63" s="36">
        <f t="shared" si="29"/>
        <v>5.276823214967545</v>
      </c>
      <c r="N63" s="36">
        <f t="shared" si="29"/>
        <v>4.054982817869416</v>
      </c>
      <c r="O63" s="36">
        <f t="shared" si="29"/>
        <v>21.061473844979</v>
      </c>
      <c r="P63" s="36">
        <f t="shared" si="29"/>
        <v>0.8629247804505537</v>
      </c>
      <c r="Q63" s="36">
        <f t="shared" si="29"/>
        <v>55.945017182130584</v>
      </c>
      <c r="R63" s="36">
        <f t="shared" si="29"/>
        <v>0.3665521191294387</v>
      </c>
      <c r="S63" s="36">
        <f t="shared" si="29"/>
        <v>0</v>
      </c>
      <c r="T63" s="36">
        <f t="shared" si="29"/>
        <v>43.68843069873998</v>
      </c>
      <c r="U63" s="36">
        <f t="shared" si="29"/>
        <v>0</v>
      </c>
      <c r="V63" s="27">
        <f t="shared" si="25"/>
        <v>100</v>
      </c>
    </row>
    <row r="64" spans="1:22" ht="11.25">
      <c r="A64" s="4">
        <v>81</v>
      </c>
      <c r="B64" s="15" t="s">
        <v>55</v>
      </c>
      <c r="C64" s="36">
        <f aca="true" t="shared" si="30" ref="C64:U64">(C24/$V24)*100</f>
        <v>0.516712417245277</v>
      </c>
      <c r="D64" s="36">
        <f t="shared" si="30"/>
        <v>3.4878088164056193</v>
      </c>
      <c r="E64" s="36">
        <f t="shared" si="30"/>
        <v>8.880994671403197</v>
      </c>
      <c r="F64" s="36">
        <f t="shared" si="30"/>
        <v>13.127724850637817</v>
      </c>
      <c r="G64" s="36">
        <f t="shared" si="30"/>
        <v>10.947844340384306</v>
      </c>
      <c r="H64" s="36">
        <f t="shared" si="30"/>
        <v>8.105926045535282</v>
      </c>
      <c r="I64" s="36">
        <f t="shared" si="30"/>
        <v>5.231713224608429</v>
      </c>
      <c r="J64" s="36">
        <f t="shared" si="30"/>
        <v>7.879864362990473</v>
      </c>
      <c r="K64" s="36">
        <f t="shared" si="30"/>
        <v>4.601969966090748</v>
      </c>
      <c r="L64" s="36">
        <f t="shared" si="30"/>
        <v>2.551267560148555</v>
      </c>
      <c r="M64" s="36">
        <f t="shared" si="30"/>
        <v>1.3886646213466818</v>
      </c>
      <c r="N64" s="36">
        <f t="shared" si="30"/>
        <v>0.7750686258679154</v>
      </c>
      <c r="O64" s="36">
        <f t="shared" si="30"/>
        <v>2.196027773292427</v>
      </c>
      <c r="P64" s="36">
        <f t="shared" si="30"/>
        <v>6.74955595026643</v>
      </c>
      <c r="Q64" s="36">
        <f t="shared" si="30"/>
        <v>76.44114322622315</v>
      </c>
      <c r="R64" s="36">
        <f t="shared" si="30"/>
        <v>0.06458905215565962</v>
      </c>
      <c r="S64" s="36">
        <f t="shared" si="30"/>
        <v>0.4359761020507024</v>
      </c>
      <c r="T64" s="36">
        <f t="shared" si="30"/>
        <v>23.058291619570483</v>
      </c>
      <c r="U64" s="36">
        <f t="shared" si="30"/>
        <v>0</v>
      </c>
      <c r="V64" s="27">
        <f t="shared" si="25"/>
        <v>99.99999999999999</v>
      </c>
    </row>
    <row r="65" spans="1:22" ht="11.25">
      <c r="A65" s="4">
        <v>85</v>
      </c>
      <c r="B65" s="15" t="s">
        <v>56</v>
      </c>
      <c r="C65" s="36">
        <f aca="true" t="shared" si="31" ref="C65:U65">(C25/$V25)*100</f>
        <v>0.2435206122803966</v>
      </c>
      <c r="D65" s="36">
        <f t="shared" si="31"/>
        <v>0.27830927117759613</v>
      </c>
      <c r="E65" s="36">
        <f t="shared" si="31"/>
        <v>0.38267524786919466</v>
      </c>
      <c r="F65" s="36">
        <f t="shared" si="31"/>
        <v>0.3652809184205949</v>
      </c>
      <c r="G65" s="36">
        <f t="shared" si="31"/>
        <v>0.643590189598191</v>
      </c>
      <c r="H65" s="36">
        <f t="shared" si="31"/>
        <v>0.9392937902243869</v>
      </c>
      <c r="I65" s="36">
        <f t="shared" si="31"/>
        <v>1.6176726387197773</v>
      </c>
      <c r="J65" s="36">
        <f t="shared" si="31"/>
        <v>3.1135849712993564</v>
      </c>
      <c r="K65" s="36">
        <f t="shared" si="31"/>
        <v>2.522177770046965</v>
      </c>
      <c r="L65" s="36">
        <f t="shared" si="31"/>
        <v>3.9311184553835448</v>
      </c>
      <c r="M65" s="36">
        <f t="shared" si="31"/>
        <v>3.3744999130283526</v>
      </c>
      <c r="N65" s="36">
        <f t="shared" si="31"/>
        <v>2.88745868846756</v>
      </c>
      <c r="O65" s="36">
        <f t="shared" si="31"/>
        <v>45.06870760132197</v>
      </c>
      <c r="P65" s="36">
        <f t="shared" si="31"/>
        <v>1.3393633675421812</v>
      </c>
      <c r="Q65" s="36">
        <f t="shared" si="31"/>
        <v>66.70725343538007</v>
      </c>
      <c r="R65" s="36">
        <f t="shared" si="31"/>
        <v>0.017394329448599758</v>
      </c>
      <c r="S65" s="36">
        <f t="shared" si="31"/>
        <v>6.505479213776309</v>
      </c>
      <c r="T65" s="36">
        <f t="shared" si="31"/>
        <v>26.769873021395025</v>
      </c>
      <c r="U65" s="36">
        <f t="shared" si="31"/>
        <v>0</v>
      </c>
      <c r="V65" s="27">
        <f t="shared" si="25"/>
        <v>100.00000000000001</v>
      </c>
    </row>
    <row r="66" spans="1:22" ht="11.25">
      <c r="A66" s="4">
        <v>94</v>
      </c>
      <c r="B66" s="15" t="s">
        <v>57</v>
      </c>
      <c r="C66" s="36">
        <f aca="true" t="shared" si="32" ref="C66:U66">(C26/$V26)*100</f>
        <v>0</v>
      </c>
      <c r="D66" s="36">
        <f t="shared" si="32"/>
        <v>0.13131976362442546</v>
      </c>
      <c r="E66" s="36">
        <f t="shared" si="32"/>
        <v>0.5252790544977018</v>
      </c>
      <c r="F66" s="36">
        <f t="shared" si="32"/>
        <v>1.3131976362442548</v>
      </c>
      <c r="G66" s="36">
        <f t="shared" si="32"/>
        <v>6.369008535784635</v>
      </c>
      <c r="H66" s="36">
        <f t="shared" si="32"/>
        <v>12.147078135259356</v>
      </c>
      <c r="I66" s="36">
        <f t="shared" si="32"/>
        <v>13.131976362442549</v>
      </c>
      <c r="J66" s="36">
        <f t="shared" si="32"/>
        <v>23.50623768877216</v>
      </c>
      <c r="K66" s="36">
        <f t="shared" si="32"/>
        <v>16.677609980302037</v>
      </c>
      <c r="L66" s="36">
        <f t="shared" si="32"/>
        <v>7.353906762967827</v>
      </c>
      <c r="M66" s="36">
        <f t="shared" si="32"/>
        <v>3.8739330269205516</v>
      </c>
      <c r="N66" s="36">
        <f t="shared" si="32"/>
        <v>1.969796454366382</v>
      </c>
      <c r="O66" s="36">
        <f t="shared" si="32"/>
        <v>8.601444517399868</v>
      </c>
      <c r="P66" s="36">
        <f t="shared" si="32"/>
        <v>2.3637557452396587</v>
      </c>
      <c r="Q66" s="36">
        <f t="shared" si="32"/>
        <v>97.9645436638214</v>
      </c>
      <c r="R66" s="36">
        <f t="shared" si="32"/>
        <v>0.1969796454366382</v>
      </c>
      <c r="S66" s="36">
        <f t="shared" si="32"/>
        <v>0</v>
      </c>
      <c r="T66" s="36">
        <f t="shared" si="32"/>
        <v>1.8384766907419567</v>
      </c>
      <c r="U66" s="36">
        <f t="shared" si="32"/>
        <v>0</v>
      </c>
      <c r="V66" s="27">
        <f t="shared" si="25"/>
        <v>100</v>
      </c>
    </row>
    <row r="67" spans="1:22" ht="11.25">
      <c r="A67" s="4"/>
      <c r="B67" s="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1.25">
      <c r="A68" s="15"/>
      <c r="B68" s="15" t="s">
        <v>58</v>
      </c>
      <c r="C68" s="36">
        <f aca="true" t="shared" si="33" ref="C68:U68">(C28/$V28)*100</f>
        <v>0.28662583385938273</v>
      </c>
      <c r="D68" s="36">
        <f t="shared" si="33"/>
        <v>0.9383583846586935</v>
      </c>
      <c r="E68" s="36">
        <f t="shared" si="33"/>
        <v>1.9927319877842802</v>
      </c>
      <c r="F68" s="36">
        <f t="shared" si="33"/>
        <v>2.6666439185846142</v>
      </c>
      <c r="G68" s="36">
        <f t="shared" si="33"/>
        <v>3.091464350911914</v>
      </c>
      <c r="H68" s="36">
        <f t="shared" si="33"/>
        <v>3.118762049374712</v>
      </c>
      <c r="I68" s="36">
        <f t="shared" si="33"/>
        <v>2.968624707829321</v>
      </c>
      <c r="J68" s="36">
        <f t="shared" si="33"/>
        <v>4.97841775715285</v>
      </c>
      <c r="K68" s="36">
        <f t="shared" si="33"/>
        <v>4.732738470987665</v>
      </c>
      <c r="L68" s="36">
        <f t="shared" si="33"/>
        <v>4.667906437138519</v>
      </c>
      <c r="M68" s="36">
        <f t="shared" si="33"/>
        <v>4.524593520208827</v>
      </c>
      <c r="N68" s="36">
        <f t="shared" si="33"/>
        <v>4.599662190981523</v>
      </c>
      <c r="O68" s="36">
        <f t="shared" si="33"/>
        <v>30.749151212188426</v>
      </c>
      <c r="P68" s="36">
        <f t="shared" si="33"/>
        <v>2.9413270093665225</v>
      </c>
      <c r="Q68" s="36">
        <f t="shared" si="33"/>
        <v>72.25700783102724</v>
      </c>
      <c r="R68" s="36">
        <f t="shared" si="33"/>
        <v>0.4674730861754218</v>
      </c>
      <c r="S68" s="36">
        <f t="shared" si="33"/>
        <v>4.952826164843977</v>
      </c>
      <c r="T68" s="36">
        <f t="shared" si="33"/>
        <v>22.322692917953354</v>
      </c>
      <c r="U68" s="36">
        <f t="shared" si="33"/>
        <v>0</v>
      </c>
      <c r="V68" s="27">
        <f>SUM(Q68:U68)</f>
        <v>100</v>
      </c>
    </row>
    <row r="69" spans="1:22" ht="11.25">
      <c r="A69" s="4"/>
      <c r="B69" s="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" thickBot="1">
      <c r="A70" s="131"/>
      <c r="B70" s="131" t="s">
        <v>59</v>
      </c>
      <c r="C70" s="132">
        <f aca="true" t="shared" si="34" ref="C70:U70">(C30/$V30)*100</f>
        <v>0.6980212867715604</v>
      </c>
      <c r="D70" s="132">
        <f t="shared" si="34"/>
        <v>2.538524517075622</v>
      </c>
      <c r="E70" s="132">
        <f t="shared" si="34"/>
        <v>4.090934883230791</v>
      </c>
      <c r="F70" s="132">
        <f t="shared" si="34"/>
        <v>4.724674335092369</v>
      </c>
      <c r="G70" s="132">
        <f t="shared" si="34"/>
        <v>5.14757261091251</v>
      </c>
      <c r="H70" s="132">
        <f t="shared" si="34"/>
        <v>5.006201211060042</v>
      </c>
      <c r="I70" s="132">
        <f t="shared" si="34"/>
        <v>4.946296701604209</v>
      </c>
      <c r="J70" s="132">
        <f t="shared" si="34"/>
        <v>8.908505791850068</v>
      </c>
      <c r="K70" s="132">
        <f t="shared" si="34"/>
        <v>7.429456157843113</v>
      </c>
      <c r="L70" s="132">
        <f t="shared" si="34"/>
        <v>5.893987662427145</v>
      </c>
      <c r="M70" s="132">
        <f t="shared" si="34"/>
        <v>4.776067378387361</v>
      </c>
      <c r="N70" s="132">
        <f t="shared" si="34"/>
        <v>3.8370500068902342</v>
      </c>
      <c r="O70" s="132">
        <f t="shared" si="34"/>
        <v>20.52138809853846</v>
      </c>
      <c r="P70" s="132">
        <f t="shared" si="34"/>
        <v>9.948688018287493</v>
      </c>
      <c r="Q70" s="132">
        <f t="shared" si="34"/>
        <v>88.46736865997099</v>
      </c>
      <c r="R70" s="132">
        <f t="shared" si="34"/>
        <v>1.899435000770085</v>
      </c>
      <c r="S70" s="132">
        <f t="shared" si="34"/>
        <v>3.558522409474478</v>
      </c>
      <c r="T70" s="132">
        <f t="shared" si="34"/>
        <v>6.074673929784457</v>
      </c>
      <c r="U70" s="132">
        <f t="shared" si="34"/>
        <v>0</v>
      </c>
      <c r="V70" s="51">
        <f>SUM(Q70:U70)</f>
        <v>100</v>
      </c>
    </row>
    <row r="71" spans="1:22" ht="11.25">
      <c r="A71" s="4"/>
      <c r="B71" s="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2" thickBot="1">
      <c r="A72" s="34"/>
      <c r="B72" s="34" t="s">
        <v>60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2:23" ht="11.25">
      <c r="B73" s="4"/>
      <c r="C73" s="4"/>
      <c r="D73" s="4"/>
      <c r="E73" s="4"/>
      <c r="F73" s="4"/>
      <c r="G73" s="4"/>
      <c r="H73" s="4"/>
      <c r="I73" s="4"/>
      <c r="J73" s="4"/>
      <c r="K73" s="15" t="s">
        <v>1</v>
      </c>
      <c r="L73" s="15" t="s">
        <v>1</v>
      </c>
      <c r="M73" s="15" t="s">
        <v>1</v>
      </c>
      <c r="N73" s="15"/>
      <c r="O73" s="15" t="s">
        <v>1</v>
      </c>
      <c r="P73" s="4"/>
      <c r="Q73" s="15" t="s">
        <v>1</v>
      </c>
      <c r="R73" s="4"/>
      <c r="S73" s="4"/>
      <c r="T73" s="4"/>
      <c r="U73" s="4"/>
      <c r="V73" s="4"/>
      <c r="W73" s="15" t="s">
        <v>1</v>
      </c>
    </row>
    <row r="74" spans="2:23" ht="11.25">
      <c r="B74" s="15" t="str">
        <f>+'Cartera vigente por mes'!B33</f>
        <v>Fuente: Superintendencia de Isapres, Archivo Maestro de Beneficiarios.</v>
      </c>
      <c r="C74" s="4"/>
      <c r="D74" s="4"/>
      <c r="E74" s="4"/>
      <c r="F74" s="4"/>
      <c r="G74" s="4"/>
      <c r="H74" s="4"/>
      <c r="I74" s="4"/>
      <c r="J74" s="4"/>
      <c r="K74" s="15" t="s">
        <v>1</v>
      </c>
      <c r="L74" s="15" t="s">
        <v>1</v>
      </c>
      <c r="M74" s="15" t="s">
        <v>1</v>
      </c>
      <c r="N74" s="15"/>
      <c r="O74" s="15" t="s">
        <v>1</v>
      </c>
      <c r="P74" s="4"/>
      <c r="Q74" s="15" t="s">
        <v>1</v>
      </c>
      <c r="R74" s="4"/>
      <c r="S74" s="4"/>
      <c r="T74" s="4"/>
      <c r="U74" s="4"/>
      <c r="V74" s="4"/>
      <c r="W74" s="15" t="s">
        <v>1</v>
      </c>
    </row>
    <row r="75" ht="11.25">
      <c r="B75" s="15" t="str">
        <f>+B35</f>
        <v>(*) Sin renta informada</v>
      </c>
    </row>
    <row r="76" spans="2:22" ht="23.25" customHeight="1">
      <c r="B76" s="147">
        <f>+B36</f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2:22" ht="24.75" customHeight="1">
      <c r="B77" s="147">
        <f>+B37</f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2:22" ht="24.75" customHeight="1">
      <c r="B78" s="142">
        <f>+B38</f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</row>
    <row r="79" spans="1:22" ht="12.75">
      <c r="A79" s="141" t="s">
        <v>248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</row>
  </sheetData>
  <mergeCells count="11">
    <mergeCell ref="A79:V79"/>
    <mergeCell ref="B76:V76"/>
    <mergeCell ref="B78:V78"/>
    <mergeCell ref="B2:V2"/>
    <mergeCell ref="B3:V3"/>
    <mergeCell ref="B36:V36"/>
    <mergeCell ref="B38:V38"/>
    <mergeCell ref="B37:V37"/>
    <mergeCell ref="B77:V77"/>
    <mergeCell ref="A1:V1"/>
    <mergeCell ref="A41:V41"/>
  </mergeCells>
  <hyperlinks>
    <hyperlink ref="A1" location="Indice!A1" display="Volver"/>
    <hyperlink ref="A41" location="Indice!A1" display="Volver"/>
    <hyperlink ref="A79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118"/>
  <sheetViews>
    <sheetView showGridLines="0" zoomScale="75" zoomScaleNormal="75" workbookViewId="0" topLeftCell="C1">
      <selection activeCell="B3" sqref="B3:S3"/>
    </sheetView>
  </sheetViews>
  <sheetFormatPr defaultColWidth="6.796875" defaultRowHeight="15"/>
  <cols>
    <col min="1" max="1" width="3.59765625" style="1" bestFit="1" customWidth="1"/>
    <col min="2" max="2" width="18.5" style="1" customWidth="1"/>
    <col min="3" max="3" width="7.09765625" style="1" bestFit="1" customWidth="1"/>
    <col min="4" max="4" width="7.59765625" style="1" bestFit="1" customWidth="1"/>
    <col min="5" max="6" width="7.09765625" style="1" bestFit="1" customWidth="1"/>
    <col min="7" max="7" width="8.09765625" style="1" bestFit="1" customWidth="1"/>
    <col min="8" max="9" width="7.09765625" style="1" bestFit="1" customWidth="1"/>
    <col min="10" max="10" width="8.09765625" style="1" bestFit="1" customWidth="1"/>
    <col min="11" max="12" width="7.09765625" style="1" bestFit="1" customWidth="1"/>
    <col min="13" max="13" width="6.09765625" style="1" bestFit="1" customWidth="1"/>
    <col min="14" max="14" width="7.09765625" style="1" bestFit="1" customWidth="1"/>
    <col min="15" max="15" width="8.09765625" style="1" bestFit="1" customWidth="1"/>
    <col min="16" max="16" width="7" style="1" hidden="1" customWidth="1"/>
    <col min="17" max="17" width="9.09765625" style="1" bestFit="1" customWidth="1"/>
    <col min="18" max="18" width="6.09765625" style="1" bestFit="1" customWidth="1"/>
    <col min="19" max="19" width="6.59765625" style="1" bestFit="1" customWidth="1"/>
    <col min="20" max="20" width="6.69921875" style="1" customWidth="1"/>
    <col min="21" max="21" width="12" style="100" hidden="1" customWidth="1"/>
    <col min="22" max="22" width="8.59765625" style="1" hidden="1" customWidth="1"/>
    <col min="23" max="23" width="2.8984375" style="1" hidden="1" customWidth="1"/>
    <col min="24" max="25" width="4.69921875" style="1" hidden="1" customWidth="1"/>
    <col min="26" max="41" width="0" style="1" hidden="1" customWidth="1"/>
    <col min="42" max="16384" width="6.69921875" style="1" customWidth="1"/>
  </cols>
  <sheetData>
    <row r="1" spans="1:19" ht="12.75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2:251" ht="13.5">
      <c r="B2" s="143" t="s">
        <v>97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25"/>
      <c r="U2" s="99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</row>
    <row r="3" spans="2:251" ht="13.5">
      <c r="B3" s="143" t="s">
        <v>265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12" thickBot="1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spans="1:251" ht="11.25">
      <c r="A5" s="28" t="s">
        <v>1</v>
      </c>
      <c r="B5" s="28" t="s">
        <v>1</v>
      </c>
      <c r="C5" s="101" t="s">
        <v>98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53" t="s">
        <v>245</v>
      </c>
      <c r="S5" s="153"/>
      <c r="T5" s="25"/>
      <c r="U5" s="103" t="s">
        <v>99</v>
      </c>
      <c r="X5" s="151" t="s">
        <v>100</v>
      </c>
      <c r="Y5" s="151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251" ht="15.75" customHeight="1">
      <c r="A6" s="30" t="s">
        <v>40</v>
      </c>
      <c r="B6" s="30" t="s">
        <v>41</v>
      </c>
      <c r="C6" s="56" t="s">
        <v>101</v>
      </c>
      <c r="D6" s="56" t="s">
        <v>102</v>
      </c>
      <c r="E6" s="56" t="s">
        <v>103</v>
      </c>
      <c r="F6" s="56" t="s">
        <v>104</v>
      </c>
      <c r="G6" s="56" t="s">
        <v>105</v>
      </c>
      <c r="H6" s="56" t="s">
        <v>106</v>
      </c>
      <c r="I6" s="56" t="s">
        <v>107</v>
      </c>
      <c r="J6" s="56" t="s">
        <v>108</v>
      </c>
      <c r="K6" s="56" t="s">
        <v>109</v>
      </c>
      <c r="L6" s="56" t="s">
        <v>110</v>
      </c>
      <c r="M6" s="56" t="s">
        <v>111</v>
      </c>
      <c r="N6" s="56" t="s">
        <v>112</v>
      </c>
      <c r="O6" s="56" t="s">
        <v>113</v>
      </c>
      <c r="P6" s="56" t="s">
        <v>236</v>
      </c>
      <c r="Q6" s="56" t="s">
        <v>4</v>
      </c>
      <c r="R6" s="104" t="s">
        <v>114</v>
      </c>
      <c r="S6" s="104" t="s">
        <v>98</v>
      </c>
      <c r="T6" s="25"/>
      <c r="U6" s="105" t="s">
        <v>115</v>
      </c>
      <c r="X6" s="152" t="s">
        <v>116</v>
      </c>
      <c r="Y6" s="152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</row>
    <row r="7" spans="1:251" ht="11.25">
      <c r="A7" s="4">
        <v>57</v>
      </c>
      <c r="B7" s="15" t="str">
        <f>+'Cotizantes por renta'!B7</f>
        <v>Promepart</v>
      </c>
      <c r="C7" s="27">
        <v>11</v>
      </c>
      <c r="D7" s="27">
        <v>6</v>
      </c>
      <c r="E7" s="27">
        <v>9</v>
      </c>
      <c r="F7" s="27">
        <v>444</v>
      </c>
      <c r="G7" s="27">
        <v>5725</v>
      </c>
      <c r="H7" s="27">
        <v>54</v>
      </c>
      <c r="I7" s="27">
        <v>44</v>
      </c>
      <c r="J7" s="27">
        <v>32</v>
      </c>
      <c r="K7" s="27">
        <v>28</v>
      </c>
      <c r="L7" s="27">
        <v>23</v>
      </c>
      <c r="M7" s="27"/>
      <c r="N7" s="27"/>
      <c r="O7" s="27">
        <v>50590</v>
      </c>
      <c r="P7" s="27"/>
      <c r="Q7" s="33">
        <f aca="true" t="shared" si="0" ref="Q7:Q15">SUM(C7:P7)</f>
        <v>56966</v>
      </c>
      <c r="R7" s="106">
        <f>O7/Q7</f>
        <v>0.888073587754099</v>
      </c>
      <c r="S7" s="106">
        <f aca="true" t="shared" si="1" ref="S7:S15">1-R7</f>
        <v>0.11192641224590105</v>
      </c>
      <c r="T7" s="25"/>
      <c r="U7" s="18"/>
      <c r="X7" s="17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</row>
    <row r="8" spans="1:251" ht="11.25">
      <c r="A8" s="4">
        <v>67</v>
      </c>
      <c r="B8" s="15" t="str">
        <f>+'Cotizantes por renta'!B8</f>
        <v>Colmena Golden Cross</v>
      </c>
      <c r="C8" s="27">
        <v>3756</v>
      </c>
      <c r="D8" s="27">
        <v>5296</v>
      </c>
      <c r="E8" s="27">
        <v>1316</v>
      </c>
      <c r="F8" s="27">
        <v>2404</v>
      </c>
      <c r="G8" s="27">
        <v>8213</v>
      </c>
      <c r="H8" s="27">
        <v>3681</v>
      </c>
      <c r="I8" s="27">
        <v>8282</v>
      </c>
      <c r="J8" s="27">
        <v>5789</v>
      </c>
      <c r="K8" s="27">
        <v>4008</v>
      </c>
      <c r="L8" s="27">
        <v>6057</v>
      </c>
      <c r="M8" s="27">
        <v>688</v>
      </c>
      <c r="N8" s="27">
        <v>1779</v>
      </c>
      <c r="O8" s="27">
        <v>104726</v>
      </c>
      <c r="P8" s="27"/>
      <c r="Q8" s="33">
        <f t="shared" si="0"/>
        <v>155995</v>
      </c>
      <c r="R8" s="106">
        <f>O8/Q8</f>
        <v>0.6713420301932754</v>
      </c>
      <c r="S8" s="106">
        <f t="shared" si="1"/>
        <v>0.32865796980672457</v>
      </c>
      <c r="T8" s="25"/>
      <c r="U8" s="18"/>
      <c r="X8" s="17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</row>
    <row r="9" spans="1:251" ht="11.25">
      <c r="A9" s="4">
        <v>70</v>
      </c>
      <c r="B9" s="15" t="str">
        <f>+'Cotizantes por renta'!B9</f>
        <v>Normédica</v>
      </c>
      <c r="C9" s="27">
        <v>2005</v>
      </c>
      <c r="D9" s="27">
        <v>16957</v>
      </c>
      <c r="E9" s="27">
        <v>1121</v>
      </c>
      <c r="F9" s="27">
        <v>1278</v>
      </c>
      <c r="G9" s="27">
        <v>50</v>
      </c>
      <c r="H9" s="27">
        <v>8</v>
      </c>
      <c r="I9" s="27">
        <v>10</v>
      </c>
      <c r="J9" s="27">
        <v>23</v>
      </c>
      <c r="K9" s="27">
        <v>6</v>
      </c>
      <c r="L9" s="27">
        <v>2</v>
      </c>
      <c r="M9" s="27">
        <v>1</v>
      </c>
      <c r="N9" s="27">
        <v>1</v>
      </c>
      <c r="O9" s="27">
        <v>194</v>
      </c>
      <c r="P9" s="27"/>
      <c r="Q9" s="33">
        <f t="shared" si="0"/>
        <v>21656</v>
      </c>
      <c r="R9" s="106">
        <f>D9/Q9</f>
        <v>0.7830162541558922</v>
      </c>
      <c r="S9" s="106">
        <f t="shared" si="1"/>
        <v>0.21698374584410784</v>
      </c>
      <c r="T9" s="25"/>
      <c r="U9" s="18"/>
      <c r="X9" s="17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</row>
    <row r="10" spans="1:251" ht="11.25">
      <c r="A10" s="4">
        <v>78</v>
      </c>
      <c r="B10" s="15" t="str">
        <f>+'Cotizantes por renta'!B10</f>
        <v>ING Salud S.A.</v>
      </c>
      <c r="C10" s="27">
        <v>9691</v>
      </c>
      <c r="D10" s="27">
        <v>5575</v>
      </c>
      <c r="E10" s="27">
        <v>1742</v>
      </c>
      <c r="F10" s="27">
        <v>3730</v>
      </c>
      <c r="G10" s="27">
        <v>24169</v>
      </c>
      <c r="H10" s="27">
        <v>9247</v>
      </c>
      <c r="I10" s="27">
        <v>7695</v>
      </c>
      <c r="J10" s="27">
        <v>15786</v>
      </c>
      <c r="K10" s="27">
        <v>10842</v>
      </c>
      <c r="L10" s="27">
        <v>14464</v>
      </c>
      <c r="M10" s="27">
        <v>1563</v>
      </c>
      <c r="N10" s="27">
        <v>2825</v>
      </c>
      <c r="O10" s="27">
        <v>178228</v>
      </c>
      <c r="P10" s="27"/>
      <c r="Q10" s="33">
        <f t="shared" si="0"/>
        <v>285557</v>
      </c>
      <c r="R10" s="106">
        <f>O10/Q10</f>
        <v>0.6241415899452649</v>
      </c>
      <c r="S10" s="106">
        <f t="shared" si="1"/>
        <v>0.3758584100547351</v>
      </c>
      <c r="T10" s="25"/>
      <c r="U10" s="18"/>
      <c r="X10" s="17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</row>
    <row r="11" spans="1:251" ht="11.25">
      <c r="A11" s="4">
        <v>80</v>
      </c>
      <c r="B11" s="15" t="str">
        <f>+'Cotizantes por renta'!B11</f>
        <v>Vida Tres</v>
      </c>
      <c r="C11" s="27">
        <v>39</v>
      </c>
      <c r="D11" s="27">
        <v>35</v>
      </c>
      <c r="E11" s="27">
        <v>12</v>
      </c>
      <c r="F11" s="27">
        <v>56</v>
      </c>
      <c r="G11" s="27">
        <v>8703</v>
      </c>
      <c r="H11" s="27">
        <v>162</v>
      </c>
      <c r="I11" s="27">
        <v>543</v>
      </c>
      <c r="J11" s="27">
        <v>4796</v>
      </c>
      <c r="K11" s="27">
        <v>4117</v>
      </c>
      <c r="L11" s="27">
        <v>5461</v>
      </c>
      <c r="M11" s="27">
        <v>20</v>
      </c>
      <c r="N11" s="27">
        <v>12</v>
      </c>
      <c r="O11" s="27">
        <v>43885</v>
      </c>
      <c r="P11" s="27"/>
      <c r="Q11" s="33">
        <f t="shared" si="0"/>
        <v>67841</v>
      </c>
      <c r="R11" s="106">
        <f>O11/Q11</f>
        <v>0.6468802051856547</v>
      </c>
      <c r="S11" s="106">
        <f t="shared" si="1"/>
        <v>0.3531197948143453</v>
      </c>
      <c r="T11" s="25"/>
      <c r="U11" s="18"/>
      <c r="X11" s="17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</row>
    <row r="12" spans="1:251" ht="11.25">
      <c r="A12" s="4">
        <v>88</v>
      </c>
      <c r="B12" s="15" t="str">
        <f>+'Cotizantes por renta'!B12</f>
        <v>Mas Vida</v>
      </c>
      <c r="C12" s="27">
        <v>2702</v>
      </c>
      <c r="D12" s="27">
        <v>6149</v>
      </c>
      <c r="E12" s="27">
        <v>2820</v>
      </c>
      <c r="F12" s="27">
        <v>2061</v>
      </c>
      <c r="G12" s="27">
        <v>7882</v>
      </c>
      <c r="H12" s="27">
        <v>6874</v>
      </c>
      <c r="I12" s="27">
        <v>3816</v>
      </c>
      <c r="J12" s="27">
        <v>20875</v>
      </c>
      <c r="K12" s="27">
        <v>5493</v>
      </c>
      <c r="L12" s="27">
        <v>12078</v>
      </c>
      <c r="M12" s="27">
        <v>729</v>
      </c>
      <c r="N12" s="27">
        <v>2638</v>
      </c>
      <c r="O12" s="27">
        <v>19683</v>
      </c>
      <c r="P12" s="27"/>
      <c r="Q12" s="33">
        <f t="shared" si="0"/>
        <v>93800</v>
      </c>
      <c r="R12" s="106">
        <f>J12/Q12</f>
        <v>0.22254797441364604</v>
      </c>
      <c r="S12" s="106">
        <f t="shared" si="1"/>
        <v>0.777452025586354</v>
      </c>
      <c r="T12" s="25"/>
      <c r="U12" s="18"/>
      <c r="X12" s="17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</row>
    <row r="13" spans="1:251" ht="11.25">
      <c r="A13" s="4">
        <v>99</v>
      </c>
      <c r="B13" s="15" t="str">
        <f>+'Cotizantes por renta'!B13</f>
        <v>Isapre Banmédica</v>
      </c>
      <c r="C13" s="27">
        <v>5629</v>
      </c>
      <c r="D13" s="27">
        <v>4745</v>
      </c>
      <c r="E13" s="27">
        <v>3820</v>
      </c>
      <c r="F13" s="27">
        <v>5509</v>
      </c>
      <c r="G13" s="27">
        <v>10759</v>
      </c>
      <c r="H13" s="27">
        <v>4350</v>
      </c>
      <c r="I13" s="27">
        <v>6600</v>
      </c>
      <c r="J13" s="27">
        <v>14169</v>
      </c>
      <c r="K13" s="27">
        <v>5300</v>
      </c>
      <c r="L13" s="27">
        <v>7094</v>
      </c>
      <c r="M13" s="27">
        <v>837</v>
      </c>
      <c r="N13" s="27">
        <v>2076</v>
      </c>
      <c r="O13" s="27">
        <v>152239</v>
      </c>
      <c r="P13" s="27"/>
      <c r="Q13" s="33">
        <f t="shared" si="0"/>
        <v>223127</v>
      </c>
      <c r="R13" s="106">
        <f>O13/Q13</f>
        <v>0.6822975256244201</v>
      </c>
      <c r="S13" s="106">
        <f t="shared" si="1"/>
        <v>0.31770247437557986</v>
      </c>
      <c r="T13" s="25"/>
      <c r="U13" s="18"/>
      <c r="X13" s="17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</row>
    <row r="14" spans="1:251" ht="11.25">
      <c r="A14" s="4">
        <v>104</v>
      </c>
      <c r="B14" s="15" t="str">
        <f>+'Cotizantes por renta'!B14</f>
        <v>Sfera</v>
      </c>
      <c r="C14" s="27">
        <v>7</v>
      </c>
      <c r="D14" s="27">
        <v>7</v>
      </c>
      <c r="E14" s="27">
        <v>3</v>
      </c>
      <c r="F14" s="27">
        <v>639</v>
      </c>
      <c r="G14" s="27">
        <v>3958</v>
      </c>
      <c r="H14" s="27">
        <v>895</v>
      </c>
      <c r="I14" s="27">
        <v>1645</v>
      </c>
      <c r="J14" s="27">
        <v>678</v>
      </c>
      <c r="K14" s="27">
        <v>1665</v>
      </c>
      <c r="L14" s="27">
        <v>1397</v>
      </c>
      <c r="M14" s="27">
        <v>3</v>
      </c>
      <c r="N14" s="27">
        <v>6</v>
      </c>
      <c r="O14" s="27">
        <v>9835</v>
      </c>
      <c r="P14" s="27"/>
      <c r="Q14" s="33">
        <f t="shared" si="0"/>
        <v>20738</v>
      </c>
      <c r="R14" s="106">
        <f>O14/Q14</f>
        <v>0.474250168772302</v>
      </c>
      <c r="S14" s="106">
        <f t="shared" si="1"/>
        <v>0.525749831227698</v>
      </c>
      <c r="T14" s="25"/>
      <c r="U14" s="18"/>
      <c r="X14" s="17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</row>
    <row r="15" spans="1:251" ht="11.25">
      <c r="A15" s="4">
        <v>107</v>
      </c>
      <c r="B15" s="15" t="str">
        <f>+'Cotizantes por renta'!B15</f>
        <v>Consalud S.A.</v>
      </c>
      <c r="C15" s="27">
        <v>13229</v>
      </c>
      <c r="D15" s="27">
        <v>10824</v>
      </c>
      <c r="E15" s="27">
        <v>2496</v>
      </c>
      <c r="F15" s="27">
        <v>4710</v>
      </c>
      <c r="G15" s="27">
        <v>20222</v>
      </c>
      <c r="H15" s="27">
        <v>5407</v>
      </c>
      <c r="I15" s="27">
        <v>4858</v>
      </c>
      <c r="J15" s="27">
        <v>21846</v>
      </c>
      <c r="K15" s="27">
        <v>5322</v>
      </c>
      <c r="L15" s="27">
        <v>15473</v>
      </c>
      <c r="M15" s="27">
        <v>1007</v>
      </c>
      <c r="N15" s="27">
        <v>5171</v>
      </c>
      <c r="O15" s="27">
        <v>138772</v>
      </c>
      <c r="P15" s="27"/>
      <c r="Q15" s="33">
        <f t="shared" si="0"/>
        <v>249337</v>
      </c>
      <c r="R15" s="106">
        <f>O15/Q15</f>
        <v>0.5565640077485492</v>
      </c>
      <c r="S15" s="106">
        <f t="shared" si="1"/>
        <v>0.4434359922514508</v>
      </c>
      <c r="T15" s="25"/>
      <c r="U15" s="18"/>
      <c r="X15" s="17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</row>
    <row r="16" spans="1:251" ht="11.25">
      <c r="A16" s="4"/>
      <c r="B16" s="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07"/>
      <c r="S16" s="107"/>
      <c r="T16" s="25"/>
      <c r="U16" s="18"/>
      <c r="X16" s="17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63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</row>
    <row r="17" spans="2:251" ht="11.25">
      <c r="B17" s="15" t="s">
        <v>49</v>
      </c>
      <c r="C17" s="33">
        <f aca="true" t="shared" si="2" ref="C17:Q17">SUM(C7:C16)</f>
        <v>37069</v>
      </c>
      <c r="D17" s="33">
        <f t="shared" si="2"/>
        <v>49594</v>
      </c>
      <c r="E17" s="33">
        <f t="shared" si="2"/>
        <v>13339</v>
      </c>
      <c r="F17" s="33">
        <f t="shared" si="2"/>
        <v>20831</v>
      </c>
      <c r="G17" s="33">
        <f t="shared" si="2"/>
        <v>89681</v>
      </c>
      <c r="H17" s="33">
        <f t="shared" si="2"/>
        <v>30678</v>
      </c>
      <c r="I17" s="33">
        <f t="shared" si="2"/>
        <v>33493</v>
      </c>
      <c r="J17" s="33">
        <f t="shared" si="2"/>
        <v>83994</v>
      </c>
      <c r="K17" s="33">
        <f t="shared" si="2"/>
        <v>36781</v>
      </c>
      <c r="L17" s="33">
        <f t="shared" si="2"/>
        <v>62049</v>
      </c>
      <c r="M17" s="33">
        <f t="shared" si="2"/>
        <v>4848</v>
      </c>
      <c r="N17" s="33">
        <f t="shared" si="2"/>
        <v>14508</v>
      </c>
      <c r="O17" s="33">
        <f t="shared" si="2"/>
        <v>698152</v>
      </c>
      <c r="P17" s="33">
        <f t="shared" si="2"/>
        <v>0</v>
      </c>
      <c r="Q17" s="33">
        <f t="shared" si="2"/>
        <v>1175017</v>
      </c>
      <c r="R17" s="106">
        <f>+(O7+O8+D9+O10+O11+J12+O13+O14+O15)/Q17</f>
        <v>0.6094439484705327</v>
      </c>
      <c r="S17" s="106">
        <f>1-R17</f>
        <v>0.39055605152946726</v>
      </c>
      <c r="T17" s="63"/>
      <c r="U17" s="18"/>
      <c r="X17" s="17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</row>
    <row r="18" spans="1:251" ht="11.25">
      <c r="A18" s="4"/>
      <c r="B18" s="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07"/>
      <c r="S18" s="107"/>
      <c r="T18" s="25"/>
      <c r="U18" s="18"/>
      <c r="X18" s="17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</row>
    <row r="19" spans="1:251" ht="11.25">
      <c r="A19" s="4">
        <v>62</v>
      </c>
      <c r="B19" s="15" t="s">
        <v>50</v>
      </c>
      <c r="C19" s="27"/>
      <c r="D19" s="27">
        <v>3</v>
      </c>
      <c r="E19" s="27">
        <v>1751</v>
      </c>
      <c r="F19" s="27">
        <v>243</v>
      </c>
      <c r="G19" s="27">
        <v>14</v>
      </c>
      <c r="H19" s="27">
        <v>1</v>
      </c>
      <c r="I19" s="27"/>
      <c r="J19" s="27"/>
      <c r="K19" s="27"/>
      <c r="L19" s="27"/>
      <c r="M19" s="27"/>
      <c r="N19" s="27"/>
      <c r="O19" s="27">
        <v>26</v>
      </c>
      <c r="P19" s="27"/>
      <c r="Q19" s="33">
        <f aca="true" t="shared" si="3" ref="Q19:Q26">SUM(C19:P19)</f>
        <v>2038</v>
      </c>
      <c r="R19" s="106">
        <f>E19/Q19</f>
        <v>0.8591756624141315</v>
      </c>
      <c r="S19" s="106">
        <f aca="true" t="shared" si="4" ref="S19:S26">1-R19</f>
        <v>0.14082433758586854</v>
      </c>
      <c r="T19" s="25"/>
      <c r="U19" s="18"/>
      <c r="X19" s="17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1" ht="11.25">
      <c r="A20" s="4">
        <v>63</v>
      </c>
      <c r="B20" s="15" t="s">
        <v>51</v>
      </c>
      <c r="C20" s="27">
        <v>2</v>
      </c>
      <c r="D20" s="27">
        <v>1</v>
      </c>
      <c r="E20" s="27">
        <v>2</v>
      </c>
      <c r="F20" s="27">
        <v>16</v>
      </c>
      <c r="G20" s="27">
        <v>204</v>
      </c>
      <c r="H20" s="27">
        <v>17423</v>
      </c>
      <c r="I20" s="27">
        <v>41</v>
      </c>
      <c r="J20" s="27">
        <v>11</v>
      </c>
      <c r="K20" s="27">
        <v>7</v>
      </c>
      <c r="L20" s="27">
        <v>3</v>
      </c>
      <c r="M20" s="27"/>
      <c r="N20" s="27"/>
      <c r="O20" s="27">
        <v>507</v>
      </c>
      <c r="P20" s="27"/>
      <c r="Q20" s="33">
        <f t="shared" si="3"/>
        <v>18217</v>
      </c>
      <c r="R20" s="106">
        <f>H20/Q20</f>
        <v>0.9564143382554756</v>
      </c>
      <c r="S20" s="106">
        <f t="shared" si="4"/>
        <v>0.043585661744524384</v>
      </c>
      <c r="T20" s="25"/>
      <c r="U20" s="18"/>
      <c r="X20" s="17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</row>
    <row r="21" spans="1:251" ht="11.25">
      <c r="A21" s="4">
        <v>65</v>
      </c>
      <c r="B21" s="15" t="s">
        <v>52</v>
      </c>
      <c r="C21" s="27">
        <v>89</v>
      </c>
      <c r="D21" s="27">
        <v>9667</v>
      </c>
      <c r="E21" s="27">
        <v>21</v>
      </c>
      <c r="F21" s="27">
        <v>64</v>
      </c>
      <c r="G21" s="27">
        <v>40</v>
      </c>
      <c r="H21" s="27">
        <v>9</v>
      </c>
      <c r="I21" s="27">
        <v>3</v>
      </c>
      <c r="J21" s="27">
        <v>11</v>
      </c>
      <c r="K21" s="27">
        <v>5</v>
      </c>
      <c r="L21" s="27">
        <v>3</v>
      </c>
      <c r="M21" s="27"/>
      <c r="N21" s="27">
        <v>1</v>
      </c>
      <c r="O21" s="27">
        <v>280</v>
      </c>
      <c r="P21" s="27"/>
      <c r="Q21" s="33">
        <f t="shared" si="3"/>
        <v>10193</v>
      </c>
      <c r="R21" s="106">
        <f>D21/Q21</f>
        <v>0.9483959580103993</v>
      </c>
      <c r="S21" s="106">
        <f t="shared" si="4"/>
        <v>0.05160404198960067</v>
      </c>
      <c r="T21" s="25"/>
      <c r="U21" s="18"/>
      <c r="X21" s="17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</row>
    <row r="22" spans="1:251" ht="11.25">
      <c r="A22" s="4">
        <v>68</v>
      </c>
      <c r="B22" s="15" t="s">
        <v>53</v>
      </c>
      <c r="C22" s="27">
        <v>13</v>
      </c>
      <c r="D22" s="27"/>
      <c r="E22" s="27">
        <v>3</v>
      </c>
      <c r="F22" s="27">
        <v>22</v>
      </c>
      <c r="G22" s="27">
        <v>1386</v>
      </c>
      <c r="H22" s="27">
        <v>30</v>
      </c>
      <c r="I22" s="27">
        <v>1</v>
      </c>
      <c r="J22" s="27">
        <v>13</v>
      </c>
      <c r="K22" s="27">
        <v>1</v>
      </c>
      <c r="L22" s="27"/>
      <c r="M22" s="27"/>
      <c r="N22" s="27"/>
      <c r="O22" s="27">
        <v>136</v>
      </c>
      <c r="P22" s="27"/>
      <c r="Q22" s="33">
        <f t="shared" si="3"/>
        <v>1605</v>
      </c>
      <c r="R22" s="106">
        <f>G22/Q22</f>
        <v>0.8635514018691589</v>
      </c>
      <c r="S22" s="106">
        <f t="shared" si="4"/>
        <v>0.1364485981308411</v>
      </c>
      <c r="T22" s="25"/>
      <c r="U22" s="18"/>
      <c r="X22" s="17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</row>
    <row r="23" spans="1:251" ht="11.25">
      <c r="A23" s="4">
        <v>76</v>
      </c>
      <c r="B23" s="15" t="s">
        <v>54</v>
      </c>
      <c r="C23" s="27">
        <v>198</v>
      </c>
      <c r="D23" s="27">
        <v>164</v>
      </c>
      <c r="E23" s="27">
        <v>119</v>
      </c>
      <c r="F23" s="27">
        <v>349</v>
      </c>
      <c r="G23" s="27">
        <v>1340</v>
      </c>
      <c r="H23" s="27">
        <v>419</v>
      </c>
      <c r="I23" s="27">
        <v>488</v>
      </c>
      <c r="J23" s="27">
        <v>974</v>
      </c>
      <c r="K23" s="27">
        <v>653</v>
      </c>
      <c r="L23" s="27">
        <v>687</v>
      </c>
      <c r="M23" s="27">
        <v>83</v>
      </c>
      <c r="N23" s="27">
        <v>111</v>
      </c>
      <c r="O23" s="27">
        <v>7510</v>
      </c>
      <c r="P23" s="27"/>
      <c r="Q23" s="33">
        <f t="shared" si="3"/>
        <v>13095</v>
      </c>
      <c r="R23" s="106">
        <f>O23/Q23</f>
        <v>0.5735013363879343</v>
      </c>
      <c r="S23" s="106">
        <f t="shared" si="4"/>
        <v>0.4264986636120657</v>
      </c>
      <c r="T23" s="25"/>
      <c r="U23" s="18"/>
      <c r="X23" s="17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</row>
    <row r="24" spans="1:251" ht="11.25">
      <c r="A24" s="4">
        <v>81</v>
      </c>
      <c r="B24" s="15" t="s">
        <v>55</v>
      </c>
      <c r="C24" s="27">
        <v>1</v>
      </c>
      <c r="D24" s="27"/>
      <c r="E24" s="27">
        <v>1</v>
      </c>
      <c r="F24" s="27">
        <v>6</v>
      </c>
      <c r="G24" s="27">
        <v>1210</v>
      </c>
      <c r="H24" s="27">
        <v>95</v>
      </c>
      <c r="I24" s="27">
        <v>160</v>
      </c>
      <c r="J24" s="27">
        <v>1191</v>
      </c>
      <c r="K24" s="27">
        <v>700</v>
      </c>
      <c r="L24" s="27">
        <v>12</v>
      </c>
      <c r="M24" s="27"/>
      <c r="N24" s="27"/>
      <c r="O24" s="27">
        <v>2817</v>
      </c>
      <c r="P24" s="27"/>
      <c r="Q24" s="33">
        <f t="shared" si="3"/>
        <v>6193</v>
      </c>
      <c r="R24" s="106">
        <f>O24/Q24</f>
        <v>0.45486839980623284</v>
      </c>
      <c r="S24" s="106">
        <f t="shared" si="4"/>
        <v>0.5451316001937672</v>
      </c>
      <c r="T24" s="25"/>
      <c r="U24" s="18"/>
      <c r="X24" s="17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</row>
    <row r="25" spans="1:251" ht="11.25">
      <c r="A25" s="4">
        <v>85</v>
      </c>
      <c r="B25" s="15" t="s">
        <v>56</v>
      </c>
      <c r="C25" s="27">
        <v>89</v>
      </c>
      <c r="D25" s="27">
        <v>88</v>
      </c>
      <c r="E25" s="27">
        <v>38</v>
      </c>
      <c r="F25" s="27">
        <v>101</v>
      </c>
      <c r="G25" s="27">
        <v>474</v>
      </c>
      <c r="H25" s="27">
        <v>103</v>
      </c>
      <c r="I25" s="27">
        <v>102</v>
      </c>
      <c r="J25" s="27">
        <v>233</v>
      </c>
      <c r="K25" s="27">
        <v>95</v>
      </c>
      <c r="L25" s="27">
        <v>30</v>
      </c>
      <c r="M25" s="27"/>
      <c r="N25" s="27">
        <v>75</v>
      </c>
      <c r="O25" s="27">
        <v>4321</v>
      </c>
      <c r="P25" s="27"/>
      <c r="Q25" s="33">
        <f t="shared" si="3"/>
        <v>5749</v>
      </c>
      <c r="R25" s="106">
        <f>O25/Q25</f>
        <v>0.7516089754739955</v>
      </c>
      <c r="S25" s="106">
        <f t="shared" si="4"/>
        <v>0.24839102452600448</v>
      </c>
      <c r="T25" s="25"/>
      <c r="U25" s="18"/>
      <c r="X25" s="17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</row>
    <row r="26" spans="1:251" ht="11.25">
      <c r="A26" s="4">
        <v>94</v>
      </c>
      <c r="B26" s="15" t="s">
        <v>57</v>
      </c>
      <c r="C26" s="27">
        <v>1</v>
      </c>
      <c r="D26" s="27">
        <v>1517</v>
      </c>
      <c r="E26" s="27">
        <v>1</v>
      </c>
      <c r="F26" s="27">
        <v>1</v>
      </c>
      <c r="G26" s="27">
        <v>1</v>
      </c>
      <c r="H26" s="27"/>
      <c r="I26" s="27"/>
      <c r="J26" s="27">
        <v>1</v>
      </c>
      <c r="K26" s="27"/>
      <c r="L26" s="27"/>
      <c r="M26" s="27"/>
      <c r="N26" s="27"/>
      <c r="O26" s="27">
        <v>1</v>
      </c>
      <c r="P26" s="27"/>
      <c r="Q26" s="33">
        <f t="shared" si="3"/>
        <v>1523</v>
      </c>
      <c r="R26" s="106">
        <f>D26/Q26</f>
        <v>0.9960604070912672</v>
      </c>
      <c r="S26" s="106">
        <f t="shared" si="4"/>
        <v>0.003939592908732803</v>
      </c>
      <c r="T26" s="25"/>
      <c r="U26" s="18"/>
      <c r="X26" s="17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</row>
    <row r="27" spans="1:251" ht="11.25">
      <c r="A27" s="4"/>
      <c r="B27" s="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07"/>
      <c r="S27" s="107"/>
      <c r="T27" s="25"/>
      <c r="U27" s="18"/>
      <c r="V27" s="17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63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</row>
    <row r="28" spans="1:251" ht="11.25">
      <c r="A28" s="15"/>
      <c r="B28" s="15" t="s">
        <v>58</v>
      </c>
      <c r="C28" s="33">
        <f aca="true" t="shared" si="5" ref="C28:Q28">SUM(C19:C26)</f>
        <v>393</v>
      </c>
      <c r="D28" s="33">
        <f t="shared" si="5"/>
        <v>11440</v>
      </c>
      <c r="E28" s="33">
        <f t="shared" si="5"/>
        <v>1936</v>
      </c>
      <c r="F28" s="33">
        <f t="shared" si="5"/>
        <v>802</v>
      </c>
      <c r="G28" s="33">
        <f t="shared" si="5"/>
        <v>4669</v>
      </c>
      <c r="H28" s="33">
        <f t="shared" si="5"/>
        <v>18080</v>
      </c>
      <c r="I28" s="33">
        <f t="shared" si="5"/>
        <v>795</v>
      </c>
      <c r="J28" s="33">
        <f t="shared" si="5"/>
        <v>2434</v>
      </c>
      <c r="K28" s="33">
        <f t="shared" si="5"/>
        <v>1461</v>
      </c>
      <c r="L28" s="33">
        <f t="shared" si="5"/>
        <v>735</v>
      </c>
      <c r="M28" s="33">
        <f t="shared" si="5"/>
        <v>83</v>
      </c>
      <c r="N28" s="33">
        <f t="shared" si="5"/>
        <v>187</v>
      </c>
      <c r="O28" s="33">
        <f t="shared" si="5"/>
        <v>15598</v>
      </c>
      <c r="P28" s="33">
        <f t="shared" si="5"/>
        <v>0</v>
      </c>
      <c r="Q28" s="33">
        <f t="shared" si="5"/>
        <v>58613</v>
      </c>
      <c r="R28" s="106">
        <f>+(E19+H20+D21+G22+O23+O24+O25+D26)/Q28</f>
        <v>0.7914967669288383</v>
      </c>
      <c r="S28" s="106">
        <f>1-R28</f>
        <v>0.2085032330711617</v>
      </c>
      <c r="T28" s="25"/>
      <c r="U28" s="18">
        <f>((O28*O28+N28*N28+M28*M28+L28*L28+K28*K28+J28*J28+I28*I28+H28*H28+G28*G28+F28*F28+E28*E28+D28*D28+C28*C28)/Q28^2)^0.5*100</f>
        <v>46.306747748305085</v>
      </c>
      <c r="V28" s="17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</row>
    <row r="29" spans="1:251" ht="11.25">
      <c r="A29" s="4"/>
      <c r="B29" s="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07"/>
      <c r="S29" s="107"/>
      <c r="T29" s="25"/>
      <c r="U29" s="18"/>
      <c r="V29" s="17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</row>
    <row r="30" spans="1:251" ht="11.25">
      <c r="A30" s="19"/>
      <c r="B30" s="19" t="s">
        <v>59</v>
      </c>
      <c r="C30" s="33">
        <f aca="true" t="shared" si="6" ref="C30:Q30">C17+C28</f>
        <v>37462</v>
      </c>
      <c r="D30" s="33">
        <f t="shared" si="6"/>
        <v>61034</v>
      </c>
      <c r="E30" s="33">
        <f t="shared" si="6"/>
        <v>15275</v>
      </c>
      <c r="F30" s="33">
        <f t="shared" si="6"/>
        <v>21633</v>
      </c>
      <c r="G30" s="33">
        <f t="shared" si="6"/>
        <v>94350</v>
      </c>
      <c r="H30" s="33">
        <f t="shared" si="6"/>
        <v>48758</v>
      </c>
      <c r="I30" s="33">
        <f t="shared" si="6"/>
        <v>34288</v>
      </c>
      <c r="J30" s="33">
        <f t="shared" si="6"/>
        <v>86428</v>
      </c>
      <c r="K30" s="33">
        <f t="shared" si="6"/>
        <v>38242</v>
      </c>
      <c r="L30" s="33">
        <f t="shared" si="6"/>
        <v>62784</v>
      </c>
      <c r="M30" s="33">
        <f t="shared" si="6"/>
        <v>4931</v>
      </c>
      <c r="N30" s="33">
        <f t="shared" si="6"/>
        <v>14695</v>
      </c>
      <c r="O30" s="33">
        <f t="shared" si="6"/>
        <v>713750</v>
      </c>
      <c r="P30" s="33">
        <f t="shared" si="6"/>
        <v>0</v>
      </c>
      <c r="Q30" s="33">
        <f t="shared" si="6"/>
        <v>1233630</v>
      </c>
      <c r="R30" s="106">
        <f>(O7+O8+D9+O10+O11+J12+O13+O14+O15+E19+H20+D21+G22+O23+O24+O25+D26)/Q30</f>
        <v>0.6180937558263012</v>
      </c>
      <c r="S30" s="106">
        <f>1-R30</f>
        <v>0.3819062441736988</v>
      </c>
      <c r="T30" s="25"/>
      <c r="U30" s="18">
        <f>((O30*O30+N30*N30+M30*M30+L30*L30+K30*K30+J30*J30+I30*I30+H30*H30+G30*G30+F30*F30+E30*E30+D30*D30+C30*C30)/Q30^2)^0.5*100</f>
        <v>59.61406755413172</v>
      </c>
      <c r="V30" s="17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</row>
    <row r="31" spans="1:251" ht="11.25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07"/>
      <c r="S31" s="107"/>
      <c r="T31" s="25"/>
      <c r="U31" s="99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</row>
    <row r="32" spans="1:251" ht="12" thickBot="1">
      <c r="A32" s="34"/>
      <c r="B32" s="34" t="s">
        <v>60</v>
      </c>
      <c r="C32" s="64">
        <f aca="true" t="shared" si="7" ref="C32:P32">(C30/$Q30)</f>
        <v>0.03036729003023597</v>
      </c>
      <c r="D32" s="64">
        <f t="shared" si="7"/>
        <v>0.04947512625341472</v>
      </c>
      <c r="E32" s="64">
        <f t="shared" si="7"/>
        <v>0.012382156724463574</v>
      </c>
      <c r="F32" s="64">
        <f t="shared" si="7"/>
        <v>0.017536052138809852</v>
      </c>
      <c r="G32" s="64">
        <f t="shared" si="7"/>
        <v>0.07648160307385521</v>
      </c>
      <c r="H32" s="64">
        <f t="shared" si="7"/>
        <v>0.0395240063876527</v>
      </c>
      <c r="I32" s="64">
        <f t="shared" si="7"/>
        <v>0.02779439540218704</v>
      </c>
      <c r="J32" s="64">
        <f t="shared" si="7"/>
        <v>0.07005990450945583</v>
      </c>
      <c r="K32" s="64">
        <f t="shared" si="7"/>
        <v>0.030999570373612832</v>
      </c>
      <c r="L32" s="64">
        <f t="shared" si="7"/>
        <v>0.05089370394688845</v>
      </c>
      <c r="M32" s="64">
        <f t="shared" si="7"/>
        <v>0.003997146632296555</v>
      </c>
      <c r="N32" s="64">
        <f t="shared" si="7"/>
        <v>0.011911999546055138</v>
      </c>
      <c r="O32" s="64">
        <f t="shared" si="7"/>
        <v>0.5785770449810721</v>
      </c>
      <c r="P32" s="64">
        <f t="shared" si="7"/>
        <v>0</v>
      </c>
      <c r="Q32" s="64">
        <f>SUM(C32:P32)</f>
        <v>1</v>
      </c>
      <c r="R32" s="35"/>
      <c r="S32" s="35"/>
      <c r="T32" s="25"/>
      <c r="U32" s="99"/>
      <c r="V32" s="17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</row>
    <row r="33" spans="2:251" ht="11.25">
      <c r="B33" s="4"/>
      <c r="C33" s="17"/>
      <c r="D33" s="17"/>
      <c r="E33" s="17"/>
      <c r="F33" s="17"/>
      <c r="G33" s="17"/>
      <c r="H33" s="17"/>
      <c r="I33" s="17"/>
      <c r="J33" s="17"/>
      <c r="K33" s="66" t="s">
        <v>1</v>
      </c>
      <c r="L33" s="66" t="s">
        <v>1</v>
      </c>
      <c r="M33" s="66" t="s">
        <v>1</v>
      </c>
      <c r="N33" s="66" t="s">
        <v>1</v>
      </c>
      <c r="O33" s="66" t="s">
        <v>1</v>
      </c>
      <c r="P33" s="66"/>
      <c r="Q33" s="66" t="s">
        <v>1</v>
      </c>
      <c r="R33" s="17"/>
      <c r="S33" s="17"/>
      <c r="T33" s="25"/>
      <c r="U33" s="99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</row>
    <row r="34" spans="2:251" ht="11.25">
      <c r="B34" s="15" t="s">
        <v>79</v>
      </c>
      <c r="C34" s="17"/>
      <c r="D34" s="17"/>
      <c r="E34" s="17"/>
      <c r="F34" s="17"/>
      <c r="G34" s="17"/>
      <c r="H34" s="17"/>
      <c r="I34" s="17"/>
      <c r="J34" s="17"/>
      <c r="K34" s="66" t="s">
        <v>1</v>
      </c>
      <c r="L34" s="66" t="s">
        <v>1</v>
      </c>
      <c r="M34" s="66" t="s">
        <v>1</v>
      </c>
      <c r="N34" s="66" t="s">
        <v>1</v>
      </c>
      <c r="O34" s="66" t="s">
        <v>1</v>
      </c>
      <c r="P34" s="66"/>
      <c r="Q34" s="66" t="s">
        <v>1</v>
      </c>
      <c r="R34" s="17"/>
      <c r="S34" s="17"/>
      <c r="T34" s="25"/>
      <c r="U34" s="99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</row>
    <row r="35" spans="2:251" ht="11.25">
      <c r="B35" s="25" t="s">
        <v>246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7"/>
      <c r="S35" s="17"/>
      <c r="T35" s="25"/>
      <c r="U35" s="18" t="e">
        <f>((O35*O35+N35*N35+M35*M35+L35*L35+K35*K35+J35*J35+I35*I35+H35*H35+G35*G35+F35*F35+E35*E35+D35*D35+C35*#REF!)/Q35^2)^0.5*100</f>
        <v>#REF!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</row>
    <row r="36" spans="2:251" ht="23.25" customHeight="1">
      <c r="B36" s="150">
        <f>+'Cotizantes por renta'!B36</f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25"/>
      <c r="U36" s="18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2:251" ht="22.5" customHeight="1">
      <c r="B37" s="150">
        <f>+'Cotizantes por renta'!B37</f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25"/>
      <c r="U37" s="18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</row>
    <row r="38" spans="2:251" ht="24.75" customHeight="1">
      <c r="B38" s="149">
        <f>+'Cotizantes por renta'!B38:V38</f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25"/>
      <c r="U38" s="18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</row>
    <row r="40" spans="1:251" ht="11.25">
      <c r="A40" s="108"/>
      <c r="B40" s="2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7"/>
      <c r="S40" s="17"/>
      <c r="T40" s="25"/>
      <c r="U40" s="18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</row>
    <row r="41" spans="1:251" ht="12.75">
      <c r="A41" s="141" t="s">
        <v>248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25"/>
      <c r="U41" s="18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</row>
    <row r="42" spans="2:251" ht="13.5">
      <c r="B42" s="143" t="s">
        <v>117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7"/>
      <c r="S42" s="17"/>
      <c r="T42" s="25"/>
      <c r="U42" s="99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</row>
    <row r="43" spans="2:251" ht="13.5">
      <c r="B43" s="143" t="s">
        <v>266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7"/>
      <c r="S43" s="17"/>
      <c r="T43" s="25"/>
      <c r="U43" s="99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</row>
    <row r="44" spans="1:251" ht="12" thickBot="1">
      <c r="A44" s="4"/>
      <c r="B44" s="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5"/>
      <c r="U44" s="99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</row>
    <row r="45" spans="1:251" ht="15" customHeight="1">
      <c r="A45" s="28" t="s">
        <v>1</v>
      </c>
      <c r="B45" s="28" t="s">
        <v>1</v>
      </c>
      <c r="C45" s="101" t="s">
        <v>98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7"/>
      <c r="S45" s="17"/>
      <c r="T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</row>
    <row r="46" spans="1:251" ht="11.25">
      <c r="A46" s="30" t="s">
        <v>40</v>
      </c>
      <c r="B46" s="30" t="s">
        <v>41</v>
      </c>
      <c r="C46" s="56" t="s">
        <v>101</v>
      </c>
      <c r="D46" s="56" t="s">
        <v>102</v>
      </c>
      <c r="E46" s="56" t="s">
        <v>103</v>
      </c>
      <c r="F46" s="56" t="s">
        <v>104</v>
      </c>
      <c r="G46" s="56" t="s">
        <v>105</v>
      </c>
      <c r="H46" s="56" t="s">
        <v>106</v>
      </c>
      <c r="I46" s="56" t="s">
        <v>107</v>
      </c>
      <c r="J46" s="56" t="s">
        <v>108</v>
      </c>
      <c r="K46" s="56" t="s">
        <v>109</v>
      </c>
      <c r="L46" s="56" t="s">
        <v>110</v>
      </c>
      <c r="M46" s="56" t="s">
        <v>111</v>
      </c>
      <c r="N46" s="56" t="s">
        <v>112</v>
      </c>
      <c r="O46" s="56" t="s">
        <v>113</v>
      </c>
      <c r="P46" s="56" t="s">
        <v>236</v>
      </c>
      <c r="Q46" s="56" t="s">
        <v>4</v>
      </c>
      <c r="R46" s="17"/>
      <c r="S46" s="17"/>
      <c r="T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</row>
    <row r="47" spans="1:251" ht="11.25">
      <c r="A47" s="4">
        <v>57</v>
      </c>
      <c r="B47" s="15" t="str">
        <f>+B7</f>
        <v>Promepart</v>
      </c>
      <c r="C47" s="27">
        <v>4</v>
      </c>
      <c r="D47" s="27">
        <v>2</v>
      </c>
      <c r="E47" s="27">
        <v>3</v>
      </c>
      <c r="F47" s="27">
        <v>247</v>
      </c>
      <c r="G47" s="27">
        <v>1871</v>
      </c>
      <c r="H47" s="27">
        <v>29</v>
      </c>
      <c r="I47" s="27">
        <v>22</v>
      </c>
      <c r="J47" s="27">
        <v>26</v>
      </c>
      <c r="K47" s="27">
        <v>10</v>
      </c>
      <c r="L47" s="27">
        <v>8</v>
      </c>
      <c r="M47" s="27"/>
      <c r="N47" s="27"/>
      <c r="O47" s="27">
        <v>39336</v>
      </c>
      <c r="P47" s="27"/>
      <c r="Q47" s="33">
        <f aca="true" t="shared" si="8" ref="Q47:Q55">SUM(C47:P47)</f>
        <v>41558</v>
      </c>
      <c r="R47" s="17"/>
      <c r="S47" s="17"/>
      <c r="T47" s="25"/>
      <c r="U47" s="16"/>
      <c r="V47" s="25">
        <f aca="true" t="shared" si="9" ref="V47:V55">+U47-Q47</f>
        <v>-41558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</row>
    <row r="48" spans="1:251" ht="11.25">
      <c r="A48" s="4">
        <v>67</v>
      </c>
      <c r="B48" s="15" t="str">
        <f>+B8</f>
        <v>Colmena Golden Cross</v>
      </c>
      <c r="C48" s="27">
        <v>4819</v>
      </c>
      <c r="D48" s="27">
        <v>6869</v>
      </c>
      <c r="E48" s="27">
        <v>1713</v>
      </c>
      <c r="F48" s="27">
        <v>3229</v>
      </c>
      <c r="G48" s="27">
        <v>9704</v>
      </c>
      <c r="H48" s="27">
        <v>5003</v>
      </c>
      <c r="I48" s="27">
        <v>8638</v>
      </c>
      <c r="J48" s="27">
        <v>6711</v>
      </c>
      <c r="K48" s="27">
        <v>4775</v>
      </c>
      <c r="L48" s="27">
        <v>7179</v>
      </c>
      <c r="M48" s="27">
        <v>765</v>
      </c>
      <c r="N48" s="27">
        <v>1592</v>
      </c>
      <c r="O48" s="27">
        <v>129833</v>
      </c>
      <c r="P48" s="27"/>
      <c r="Q48" s="33">
        <f t="shared" si="8"/>
        <v>190830</v>
      </c>
      <c r="R48" s="17"/>
      <c r="S48" s="17"/>
      <c r="T48" s="25"/>
      <c r="U48" s="16"/>
      <c r="V48" s="25">
        <f t="shared" si="9"/>
        <v>-190830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</row>
    <row r="49" spans="1:251" ht="11.25">
      <c r="A49" s="4">
        <v>70</v>
      </c>
      <c r="B49" s="15" t="str">
        <f>+B9</f>
        <v>Normédica</v>
      </c>
      <c r="C49" s="27">
        <v>3406</v>
      </c>
      <c r="D49" s="27">
        <v>23885</v>
      </c>
      <c r="E49" s="27">
        <v>1511</v>
      </c>
      <c r="F49" s="27">
        <v>1911</v>
      </c>
      <c r="G49" s="27">
        <v>84</v>
      </c>
      <c r="H49" s="27">
        <v>10</v>
      </c>
      <c r="I49" s="27">
        <v>15</v>
      </c>
      <c r="J49" s="27">
        <v>34</v>
      </c>
      <c r="K49" s="27">
        <v>11</v>
      </c>
      <c r="L49" s="27"/>
      <c r="M49" s="27">
        <v>1</v>
      </c>
      <c r="N49" s="27"/>
      <c r="O49" s="27">
        <v>259</v>
      </c>
      <c r="P49" s="27"/>
      <c r="Q49" s="33">
        <f t="shared" si="8"/>
        <v>31127</v>
      </c>
      <c r="R49" s="17"/>
      <c r="S49" s="17"/>
      <c r="T49" s="25"/>
      <c r="U49" s="16"/>
      <c r="V49" s="25">
        <f t="shared" si="9"/>
        <v>-31127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</row>
    <row r="50" spans="1:251" ht="11.25">
      <c r="A50" s="4">
        <v>78</v>
      </c>
      <c r="B50" s="15" t="str">
        <f>+B10</f>
        <v>ING Salud S.A.</v>
      </c>
      <c r="C50" s="27">
        <v>10416</v>
      </c>
      <c r="D50" s="27">
        <v>6661</v>
      </c>
      <c r="E50" s="27">
        <v>2220</v>
      </c>
      <c r="F50" s="27">
        <v>4626</v>
      </c>
      <c r="G50" s="27">
        <v>27764</v>
      </c>
      <c r="H50" s="27">
        <v>11202</v>
      </c>
      <c r="I50" s="27">
        <v>8442</v>
      </c>
      <c r="J50" s="27">
        <v>18202</v>
      </c>
      <c r="K50" s="27">
        <v>11346</v>
      </c>
      <c r="L50" s="27">
        <v>13569</v>
      </c>
      <c r="M50" s="27">
        <v>1500</v>
      </c>
      <c r="N50" s="27">
        <v>2421</v>
      </c>
      <c r="O50" s="27">
        <v>190896</v>
      </c>
      <c r="P50" s="27"/>
      <c r="Q50" s="33">
        <f t="shared" si="8"/>
        <v>309265</v>
      </c>
      <c r="R50" s="17"/>
      <c r="S50" s="17"/>
      <c r="T50" s="25"/>
      <c r="U50" s="16"/>
      <c r="V50" s="25">
        <f t="shared" si="9"/>
        <v>-309265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</row>
    <row r="51" spans="1:251" ht="11.25">
      <c r="A51" s="4">
        <v>80</v>
      </c>
      <c r="B51" s="15" t="str">
        <f>+B11</f>
        <v>Vida Tres</v>
      </c>
      <c r="C51" s="27">
        <v>41</v>
      </c>
      <c r="D51" s="27">
        <v>39</v>
      </c>
      <c r="E51" s="27">
        <v>17</v>
      </c>
      <c r="F51" s="27">
        <v>81</v>
      </c>
      <c r="G51" s="27">
        <v>9071</v>
      </c>
      <c r="H51" s="27">
        <v>194</v>
      </c>
      <c r="I51" s="27">
        <v>586</v>
      </c>
      <c r="J51" s="27">
        <v>5296</v>
      </c>
      <c r="K51" s="27">
        <v>4207</v>
      </c>
      <c r="L51" s="27">
        <v>5654</v>
      </c>
      <c r="M51" s="27">
        <v>37</v>
      </c>
      <c r="N51" s="27">
        <v>17</v>
      </c>
      <c r="O51" s="27">
        <v>45030</v>
      </c>
      <c r="P51" s="27"/>
      <c r="Q51" s="33">
        <f t="shared" si="8"/>
        <v>70270</v>
      </c>
      <c r="R51" s="17"/>
      <c r="S51" s="17"/>
      <c r="T51" s="25"/>
      <c r="U51" s="16"/>
      <c r="V51" s="25">
        <f t="shared" si="9"/>
        <v>-70270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</row>
    <row r="52" spans="1:251" ht="11.25">
      <c r="A52" s="4">
        <v>88</v>
      </c>
      <c r="B52" s="15" t="str">
        <f>+B12</f>
        <v>Mas Vida</v>
      </c>
      <c r="C52" s="27">
        <v>3114</v>
      </c>
      <c r="D52" s="27">
        <v>6654</v>
      </c>
      <c r="E52" s="27">
        <v>3747</v>
      </c>
      <c r="F52" s="27">
        <v>2491</v>
      </c>
      <c r="G52" s="27">
        <v>8614</v>
      </c>
      <c r="H52" s="27">
        <v>7224</v>
      </c>
      <c r="I52" s="27">
        <v>4235</v>
      </c>
      <c r="J52" s="27">
        <v>22183</v>
      </c>
      <c r="K52" s="27">
        <v>6509</v>
      </c>
      <c r="L52" s="27">
        <v>13447</v>
      </c>
      <c r="M52" s="27">
        <v>841</v>
      </c>
      <c r="N52" s="27">
        <v>2566</v>
      </c>
      <c r="O52" s="27">
        <v>20824</v>
      </c>
      <c r="P52" s="27"/>
      <c r="Q52" s="33">
        <f t="shared" si="8"/>
        <v>102449</v>
      </c>
      <c r="R52" s="17"/>
      <c r="S52" s="17"/>
      <c r="T52" s="25"/>
      <c r="U52" s="16"/>
      <c r="V52" s="25">
        <f t="shared" si="9"/>
        <v>-102449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</row>
    <row r="53" spans="1:251" ht="11.25">
      <c r="A53" s="4">
        <v>99</v>
      </c>
      <c r="B53" s="15" t="str">
        <f>+B13</f>
        <v>Isapre Banmédica</v>
      </c>
      <c r="C53" s="27">
        <v>7351</v>
      </c>
      <c r="D53" s="27">
        <v>7445</v>
      </c>
      <c r="E53" s="27">
        <v>7205</v>
      </c>
      <c r="F53" s="27">
        <v>8346</v>
      </c>
      <c r="G53" s="27">
        <v>14087</v>
      </c>
      <c r="H53" s="27">
        <v>6044</v>
      </c>
      <c r="I53" s="27">
        <v>8277</v>
      </c>
      <c r="J53" s="27">
        <v>18848</v>
      </c>
      <c r="K53" s="27">
        <v>6126</v>
      </c>
      <c r="L53" s="27">
        <v>7747</v>
      </c>
      <c r="M53" s="27">
        <v>1198</v>
      </c>
      <c r="N53" s="27">
        <v>2217</v>
      </c>
      <c r="O53" s="27">
        <v>171918</v>
      </c>
      <c r="P53" s="27"/>
      <c r="Q53" s="33">
        <f t="shared" si="8"/>
        <v>266809</v>
      </c>
      <c r="R53" s="17"/>
      <c r="S53" s="17"/>
      <c r="T53" s="25"/>
      <c r="U53" s="16"/>
      <c r="V53" s="25">
        <f t="shared" si="9"/>
        <v>-266809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</row>
    <row r="54" spans="1:251" ht="11.25">
      <c r="A54" s="4">
        <v>104</v>
      </c>
      <c r="B54" s="15" t="str">
        <f>+B14</f>
        <v>Sfera</v>
      </c>
      <c r="C54" s="27">
        <v>10</v>
      </c>
      <c r="D54" s="27">
        <v>3</v>
      </c>
      <c r="E54" s="27"/>
      <c r="F54" s="27">
        <v>458</v>
      </c>
      <c r="G54" s="27">
        <v>2776</v>
      </c>
      <c r="H54" s="27">
        <v>624</v>
      </c>
      <c r="I54" s="27">
        <v>897</v>
      </c>
      <c r="J54" s="27">
        <v>455</v>
      </c>
      <c r="K54" s="27">
        <v>1250</v>
      </c>
      <c r="L54" s="27">
        <v>1043</v>
      </c>
      <c r="M54" s="27">
        <v>1</v>
      </c>
      <c r="N54" s="27">
        <v>11</v>
      </c>
      <c r="O54" s="27">
        <v>8646</v>
      </c>
      <c r="P54" s="27"/>
      <c r="Q54" s="33">
        <f t="shared" si="8"/>
        <v>16174</v>
      </c>
      <c r="R54" s="17"/>
      <c r="S54" s="17"/>
      <c r="T54" s="25"/>
      <c r="U54" s="16"/>
      <c r="V54" s="25">
        <f t="shared" si="9"/>
        <v>-16174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</row>
    <row r="55" spans="1:251" ht="11.25">
      <c r="A55" s="4">
        <v>107</v>
      </c>
      <c r="B55" s="15" t="str">
        <f>+B15</f>
        <v>Consalud S.A.</v>
      </c>
      <c r="C55" s="27">
        <v>19730</v>
      </c>
      <c r="D55" s="27">
        <v>20086</v>
      </c>
      <c r="E55" s="27">
        <v>5389</v>
      </c>
      <c r="F55" s="27">
        <v>8850</v>
      </c>
      <c r="G55" s="27">
        <v>32804</v>
      </c>
      <c r="H55" s="27">
        <v>8667</v>
      </c>
      <c r="I55" s="27">
        <v>8262</v>
      </c>
      <c r="J55" s="27">
        <v>35025</v>
      </c>
      <c r="K55" s="27">
        <v>7788</v>
      </c>
      <c r="L55" s="27">
        <v>20091</v>
      </c>
      <c r="M55" s="27">
        <v>1400</v>
      </c>
      <c r="N55" s="27">
        <v>7143</v>
      </c>
      <c r="O55" s="27">
        <v>196191</v>
      </c>
      <c r="P55" s="27"/>
      <c r="Q55" s="33">
        <f t="shared" si="8"/>
        <v>371426</v>
      </c>
      <c r="R55" s="17"/>
      <c r="S55" s="17"/>
      <c r="T55" s="25"/>
      <c r="U55" s="16"/>
      <c r="V55" s="25">
        <f t="shared" si="9"/>
        <v>-371426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</row>
    <row r="56" spans="1:251" ht="11.25">
      <c r="A56" s="4"/>
      <c r="B56" s="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7"/>
      <c r="S56" s="17"/>
      <c r="T56" s="25"/>
      <c r="U56" s="17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</row>
    <row r="57" spans="2:251" ht="11.25">
      <c r="B57" s="15" t="s">
        <v>49</v>
      </c>
      <c r="C57" s="33">
        <f aca="true" t="shared" si="10" ref="C57:Q57">SUM(C47:C56)</f>
        <v>48891</v>
      </c>
      <c r="D57" s="33">
        <f t="shared" si="10"/>
        <v>71644</v>
      </c>
      <c r="E57" s="33">
        <f t="shared" si="10"/>
        <v>21805</v>
      </c>
      <c r="F57" s="33">
        <f t="shared" si="10"/>
        <v>30239</v>
      </c>
      <c r="G57" s="33">
        <f t="shared" si="10"/>
        <v>106775</v>
      </c>
      <c r="H57" s="33">
        <f t="shared" si="10"/>
        <v>38997</v>
      </c>
      <c r="I57" s="33">
        <f t="shared" si="10"/>
        <v>39374</v>
      </c>
      <c r="J57" s="33">
        <f t="shared" si="10"/>
        <v>106780</v>
      </c>
      <c r="K57" s="33">
        <f t="shared" si="10"/>
        <v>42022</v>
      </c>
      <c r="L57" s="33">
        <f t="shared" si="10"/>
        <v>68738</v>
      </c>
      <c r="M57" s="33">
        <f t="shared" si="10"/>
        <v>5743</v>
      </c>
      <c r="N57" s="33">
        <f t="shared" si="10"/>
        <v>15967</v>
      </c>
      <c r="O57" s="33">
        <f t="shared" si="10"/>
        <v>802933</v>
      </c>
      <c r="P57" s="33">
        <f t="shared" si="10"/>
        <v>0</v>
      </c>
      <c r="Q57" s="33">
        <f t="shared" si="10"/>
        <v>1399908</v>
      </c>
      <c r="R57" s="17"/>
      <c r="S57" s="17"/>
      <c r="T57" s="25"/>
      <c r="U57" s="17">
        <f>SUM(U47:U55)</f>
        <v>0</v>
      </c>
      <c r="V57" s="25">
        <f>+U57-Q57</f>
        <v>-1399908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</row>
    <row r="58" spans="1:251" ht="11.25">
      <c r="A58" s="4"/>
      <c r="B58" s="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7"/>
      <c r="S58" s="17"/>
      <c r="T58" s="25"/>
      <c r="U58" s="17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</row>
    <row r="59" spans="1:251" ht="11.25">
      <c r="A59" s="4">
        <v>62</v>
      </c>
      <c r="B59" s="15" t="s">
        <v>50</v>
      </c>
      <c r="C59" s="27"/>
      <c r="D59" s="27">
        <v>3</v>
      </c>
      <c r="E59" s="27">
        <v>4424</v>
      </c>
      <c r="F59" s="27">
        <v>637</v>
      </c>
      <c r="G59" s="27">
        <v>26</v>
      </c>
      <c r="H59" s="27">
        <v>4</v>
      </c>
      <c r="I59" s="27"/>
      <c r="J59" s="27"/>
      <c r="K59" s="27"/>
      <c r="L59" s="27"/>
      <c r="M59" s="27"/>
      <c r="N59" s="27"/>
      <c r="O59" s="27">
        <v>22</v>
      </c>
      <c r="P59" s="27"/>
      <c r="Q59" s="33">
        <f aca="true" t="shared" si="11" ref="Q59:Q66">SUM(C59:P59)</f>
        <v>5116</v>
      </c>
      <c r="R59" s="17"/>
      <c r="S59" s="17"/>
      <c r="T59" s="25"/>
      <c r="U59" s="16"/>
      <c r="V59" s="25">
        <f aca="true" t="shared" si="12" ref="V59:V66">+U59-Q59</f>
        <v>-5116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</row>
    <row r="60" spans="1:251" ht="11.25">
      <c r="A60" s="4">
        <v>63</v>
      </c>
      <c r="B60" s="15" t="s">
        <v>51</v>
      </c>
      <c r="C60" s="27">
        <v>5</v>
      </c>
      <c r="D60" s="27"/>
      <c r="E60" s="27">
        <v>2</v>
      </c>
      <c r="F60" s="27">
        <v>15</v>
      </c>
      <c r="G60" s="27">
        <v>203</v>
      </c>
      <c r="H60" s="27">
        <v>27326</v>
      </c>
      <c r="I60" s="27">
        <v>45</v>
      </c>
      <c r="J60" s="27">
        <v>15</v>
      </c>
      <c r="K60" s="27">
        <v>13</v>
      </c>
      <c r="L60" s="27">
        <v>4</v>
      </c>
      <c r="M60" s="27"/>
      <c r="N60" s="27"/>
      <c r="O60" s="27">
        <v>612</v>
      </c>
      <c r="P60" s="27"/>
      <c r="Q60" s="33">
        <f t="shared" si="11"/>
        <v>28240</v>
      </c>
      <c r="R60" s="17"/>
      <c r="S60" s="17"/>
      <c r="T60" s="25"/>
      <c r="U60" s="16"/>
      <c r="V60" s="25">
        <f t="shared" si="12"/>
        <v>-28240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</row>
    <row r="61" spans="1:251" ht="11.25">
      <c r="A61" s="4">
        <v>65</v>
      </c>
      <c r="B61" s="15" t="s">
        <v>52</v>
      </c>
      <c r="C61" s="27">
        <v>190</v>
      </c>
      <c r="D61" s="27">
        <v>22826</v>
      </c>
      <c r="E61" s="27">
        <v>53</v>
      </c>
      <c r="F61" s="27">
        <v>150</v>
      </c>
      <c r="G61" s="27">
        <v>76</v>
      </c>
      <c r="H61" s="27">
        <v>14</v>
      </c>
      <c r="I61" s="27">
        <v>7</v>
      </c>
      <c r="J61" s="27">
        <v>18</v>
      </c>
      <c r="K61" s="27">
        <v>9</v>
      </c>
      <c r="L61" s="27">
        <v>5</v>
      </c>
      <c r="M61" s="27"/>
      <c r="N61" s="27">
        <v>2</v>
      </c>
      <c r="O61" s="27">
        <v>583</v>
      </c>
      <c r="P61" s="27"/>
      <c r="Q61" s="33">
        <f t="shared" si="11"/>
        <v>23933</v>
      </c>
      <c r="R61" s="17"/>
      <c r="S61" s="17"/>
      <c r="T61" s="25"/>
      <c r="U61" s="16"/>
      <c r="V61" s="25">
        <f t="shared" si="12"/>
        <v>-23933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</row>
    <row r="62" spans="1:251" ht="11.25">
      <c r="A62" s="4">
        <v>68</v>
      </c>
      <c r="B62" s="15" t="s">
        <v>53</v>
      </c>
      <c r="C62" s="27">
        <v>25</v>
      </c>
      <c r="D62" s="27"/>
      <c r="E62" s="27">
        <v>13</v>
      </c>
      <c r="F62" s="27">
        <v>39</v>
      </c>
      <c r="G62" s="27">
        <v>3253</v>
      </c>
      <c r="H62" s="27">
        <v>60</v>
      </c>
      <c r="I62" s="27">
        <v>4</v>
      </c>
      <c r="J62" s="27">
        <v>18</v>
      </c>
      <c r="K62" s="27">
        <v>2</v>
      </c>
      <c r="L62" s="27"/>
      <c r="M62" s="27"/>
      <c r="N62" s="27"/>
      <c r="O62" s="27">
        <v>205</v>
      </c>
      <c r="P62" s="27"/>
      <c r="Q62" s="33">
        <f t="shared" si="11"/>
        <v>3619</v>
      </c>
      <c r="R62" s="17"/>
      <c r="S62" s="17"/>
      <c r="T62" s="25"/>
      <c r="U62" s="16"/>
      <c r="V62" s="25">
        <f t="shared" si="12"/>
        <v>-3619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</row>
    <row r="63" spans="1:251" ht="11.25">
      <c r="A63" s="4">
        <v>76</v>
      </c>
      <c r="B63" s="15" t="s">
        <v>54</v>
      </c>
      <c r="C63" s="27">
        <v>288</v>
      </c>
      <c r="D63" s="27">
        <v>242</v>
      </c>
      <c r="E63" s="27">
        <v>184</v>
      </c>
      <c r="F63" s="27">
        <v>434</v>
      </c>
      <c r="G63" s="27">
        <v>1467</v>
      </c>
      <c r="H63" s="27">
        <v>539</v>
      </c>
      <c r="I63" s="27">
        <v>575</v>
      </c>
      <c r="J63" s="27">
        <v>1071</v>
      </c>
      <c r="K63" s="27">
        <v>745</v>
      </c>
      <c r="L63" s="27">
        <v>902</v>
      </c>
      <c r="M63" s="27">
        <v>157</v>
      </c>
      <c r="N63" s="27">
        <v>162</v>
      </c>
      <c r="O63" s="27">
        <v>7229</v>
      </c>
      <c r="P63" s="27"/>
      <c r="Q63" s="33">
        <f t="shared" si="11"/>
        <v>13995</v>
      </c>
      <c r="R63" s="17"/>
      <c r="S63" s="17"/>
      <c r="T63" s="25"/>
      <c r="U63" s="16"/>
      <c r="V63" s="25">
        <f t="shared" si="12"/>
        <v>-13995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</row>
    <row r="64" spans="1:251" ht="11.25">
      <c r="A64" s="4">
        <v>81</v>
      </c>
      <c r="B64" s="15" t="s">
        <v>55</v>
      </c>
      <c r="C64" s="27">
        <v>1</v>
      </c>
      <c r="D64" s="27"/>
      <c r="E64" s="27"/>
      <c r="F64" s="27">
        <v>4</v>
      </c>
      <c r="G64" s="27">
        <v>1480</v>
      </c>
      <c r="H64" s="27">
        <v>140</v>
      </c>
      <c r="I64" s="27">
        <v>233</v>
      </c>
      <c r="J64" s="27">
        <v>1605</v>
      </c>
      <c r="K64" s="27">
        <v>815</v>
      </c>
      <c r="L64" s="27">
        <v>16</v>
      </c>
      <c r="M64" s="27"/>
      <c r="N64" s="27"/>
      <c r="O64" s="27">
        <v>3551</v>
      </c>
      <c r="P64" s="27"/>
      <c r="Q64" s="33">
        <f t="shared" si="11"/>
        <v>7845</v>
      </c>
      <c r="R64" s="17"/>
      <c r="S64" s="17"/>
      <c r="T64" s="25"/>
      <c r="U64" s="16"/>
      <c r="V64" s="25">
        <f t="shared" si="12"/>
        <v>-7845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</row>
    <row r="65" spans="1:251" ht="11.25">
      <c r="A65" s="4">
        <v>85</v>
      </c>
      <c r="B65" s="15" t="s">
        <v>56</v>
      </c>
      <c r="C65" s="27">
        <v>185</v>
      </c>
      <c r="D65" s="27">
        <v>190</v>
      </c>
      <c r="E65" s="27">
        <v>81</v>
      </c>
      <c r="F65" s="27">
        <v>180</v>
      </c>
      <c r="G65" s="27">
        <v>801</v>
      </c>
      <c r="H65" s="27">
        <v>198</v>
      </c>
      <c r="I65" s="27">
        <v>228</v>
      </c>
      <c r="J65" s="27">
        <v>474</v>
      </c>
      <c r="K65" s="27">
        <v>165</v>
      </c>
      <c r="L65" s="27">
        <v>66</v>
      </c>
      <c r="M65" s="27"/>
      <c r="N65" s="27">
        <v>127</v>
      </c>
      <c r="O65" s="27">
        <v>6877</v>
      </c>
      <c r="P65" s="27"/>
      <c r="Q65" s="33">
        <f t="shared" si="11"/>
        <v>9572</v>
      </c>
      <c r="R65" s="17"/>
      <c r="S65" s="17"/>
      <c r="T65" s="25"/>
      <c r="U65" s="16"/>
      <c r="V65" s="25">
        <f t="shared" si="12"/>
        <v>-9572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</row>
    <row r="66" spans="1:251" ht="11.25">
      <c r="A66" s="4">
        <v>94</v>
      </c>
      <c r="B66" s="15" t="s">
        <v>57</v>
      </c>
      <c r="C66" s="27">
        <v>3</v>
      </c>
      <c r="D66" s="27">
        <v>3220</v>
      </c>
      <c r="E66" s="27">
        <v>2</v>
      </c>
      <c r="F66" s="27">
        <v>1</v>
      </c>
      <c r="G66" s="27">
        <v>2</v>
      </c>
      <c r="H66" s="27"/>
      <c r="I66" s="27"/>
      <c r="J66" s="27">
        <v>1</v>
      </c>
      <c r="K66" s="27"/>
      <c r="L66" s="27"/>
      <c r="M66" s="27"/>
      <c r="N66" s="27"/>
      <c r="O66" s="27">
        <v>1</v>
      </c>
      <c r="P66" s="27"/>
      <c r="Q66" s="33">
        <f t="shared" si="11"/>
        <v>3230</v>
      </c>
      <c r="R66" s="17"/>
      <c r="S66" s="17"/>
      <c r="T66" s="25"/>
      <c r="U66" s="16"/>
      <c r="V66" s="25">
        <f t="shared" si="12"/>
        <v>-3230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</row>
    <row r="67" spans="1:251" ht="11.25">
      <c r="A67" s="4"/>
      <c r="B67" s="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17"/>
      <c r="S67" s="17"/>
      <c r="T67" s="25"/>
      <c r="U67" s="17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</row>
    <row r="68" spans="1:251" ht="11.25">
      <c r="A68" s="15"/>
      <c r="B68" s="15" t="s">
        <v>58</v>
      </c>
      <c r="C68" s="33">
        <f aca="true" t="shared" si="13" ref="C68:Q68">SUM(C59:C66)</f>
        <v>697</v>
      </c>
      <c r="D68" s="33">
        <f t="shared" si="13"/>
        <v>26481</v>
      </c>
      <c r="E68" s="33">
        <f t="shared" si="13"/>
        <v>4759</v>
      </c>
      <c r="F68" s="33">
        <f t="shared" si="13"/>
        <v>1460</v>
      </c>
      <c r="G68" s="33">
        <f t="shared" si="13"/>
        <v>7308</v>
      </c>
      <c r="H68" s="33">
        <f t="shared" si="13"/>
        <v>28281</v>
      </c>
      <c r="I68" s="33">
        <f t="shared" si="13"/>
        <v>1092</v>
      </c>
      <c r="J68" s="33">
        <f t="shared" si="13"/>
        <v>3202</v>
      </c>
      <c r="K68" s="33">
        <f t="shared" si="13"/>
        <v>1749</v>
      </c>
      <c r="L68" s="33">
        <f t="shared" si="13"/>
        <v>993</v>
      </c>
      <c r="M68" s="33">
        <f t="shared" si="13"/>
        <v>157</v>
      </c>
      <c r="N68" s="33">
        <f t="shared" si="13"/>
        <v>291</v>
      </c>
      <c r="O68" s="33">
        <f t="shared" si="13"/>
        <v>19080</v>
      </c>
      <c r="P68" s="33">
        <f t="shared" si="13"/>
        <v>0</v>
      </c>
      <c r="Q68" s="33">
        <f t="shared" si="13"/>
        <v>95550</v>
      </c>
      <c r="R68" s="17"/>
      <c r="S68" s="17"/>
      <c r="T68" s="25"/>
      <c r="U68" s="17">
        <f>SUM(U59:U66)</f>
        <v>0</v>
      </c>
      <c r="V68" s="25">
        <f>+U68-Q68</f>
        <v>-95550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</row>
    <row r="69" spans="1:251" ht="11.25">
      <c r="A69" s="4"/>
      <c r="B69" s="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7"/>
      <c r="S69" s="17"/>
      <c r="T69" s="25"/>
      <c r="U69" s="17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</row>
    <row r="70" spans="1:251" ht="12" thickBot="1">
      <c r="A70" s="19"/>
      <c r="B70" s="19" t="s">
        <v>59</v>
      </c>
      <c r="C70" s="33">
        <f aca="true" t="shared" si="14" ref="C70:Q70">C57+C68</f>
        <v>49588</v>
      </c>
      <c r="D70" s="33">
        <f t="shared" si="14"/>
        <v>98125</v>
      </c>
      <c r="E70" s="33">
        <f t="shared" si="14"/>
        <v>26564</v>
      </c>
      <c r="F70" s="33">
        <f t="shared" si="14"/>
        <v>31699</v>
      </c>
      <c r="G70" s="33">
        <f t="shared" si="14"/>
        <v>114083</v>
      </c>
      <c r="H70" s="33">
        <f t="shared" si="14"/>
        <v>67278</v>
      </c>
      <c r="I70" s="33">
        <f t="shared" si="14"/>
        <v>40466</v>
      </c>
      <c r="J70" s="33">
        <f t="shared" si="14"/>
        <v>109982</v>
      </c>
      <c r="K70" s="33">
        <f t="shared" si="14"/>
        <v>43771</v>
      </c>
      <c r="L70" s="33">
        <f t="shared" si="14"/>
        <v>69731</v>
      </c>
      <c r="M70" s="33">
        <f t="shared" si="14"/>
        <v>5900</v>
      </c>
      <c r="N70" s="33">
        <f t="shared" si="14"/>
        <v>16258</v>
      </c>
      <c r="O70" s="33">
        <f t="shared" si="14"/>
        <v>822013</v>
      </c>
      <c r="P70" s="33">
        <f t="shared" si="14"/>
        <v>0</v>
      </c>
      <c r="Q70" s="33">
        <f t="shared" si="14"/>
        <v>1495458</v>
      </c>
      <c r="R70" s="17"/>
      <c r="S70" s="17"/>
      <c r="T70" s="25"/>
      <c r="U70" s="23">
        <f>U57+U68</f>
        <v>0</v>
      </c>
      <c r="V70" s="25">
        <f>+U70-Q70</f>
        <v>-1495458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</row>
    <row r="71" spans="1:251" ht="11.25">
      <c r="A71" s="4"/>
      <c r="B71" s="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7"/>
      <c r="S71" s="17"/>
      <c r="T71" s="25"/>
      <c r="U71" s="99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</row>
    <row r="72" spans="1:251" ht="12" thickBot="1">
      <c r="A72" s="34"/>
      <c r="B72" s="34" t="s">
        <v>60</v>
      </c>
      <c r="C72" s="64">
        <f aca="true" t="shared" si="15" ref="C72:O72">(C70/$Q70)</f>
        <v>0.03315907233770524</v>
      </c>
      <c r="D72" s="64">
        <f t="shared" si="15"/>
        <v>0.06561534994630408</v>
      </c>
      <c r="E72" s="64">
        <f t="shared" si="15"/>
        <v>0.01776312006087767</v>
      </c>
      <c r="F72" s="64">
        <f t="shared" si="15"/>
        <v>0.021196850730679163</v>
      </c>
      <c r="G72" s="64">
        <f t="shared" si="15"/>
        <v>0.07628632833553332</v>
      </c>
      <c r="H72" s="64">
        <f t="shared" si="15"/>
        <v>0.044988224343311546</v>
      </c>
      <c r="I72" s="64">
        <f t="shared" si="15"/>
        <v>0.027059268799257484</v>
      </c>
      <c r="J72" s="64">
        <f t="shared" si="15"/>
        <v>0.07354402463994308</v>
      </c>
      <c r="K72" s="64">
        <f t="shared" si="15"/>
        <v>0.02926929408916867</v>
      </c>
      <c r="L72" s="64">
        <f t="shared" si="15"/>
        <v>0.0466285245055361</v>
      </c>
      <c r="M72" s="64">
        <f t="shared" si="15"/>
        <v>0.0039452796400835065</v>
      </c>
      <c r="N72" s="64">
        <f t="shared" si="15"/>
        <v>0.010871585828555533</v>
      </c>
      <c r="O72" s="64">
        <f t="shared" si="15"/>
        <v>0.5496730767430446</v>
      </c>
      <c r="P72" s="35">
        <f>(P70/$Q70)*100</f>
        <v>0</v>
      </c>
      <c r="Q72" s="64">
        <f>SUM(C72:P72)</f>
        <v>1</v>
      </c>
      <c r="R72" s="17"/>
      <c r="S72" s="17"/>
      <c r="T72" s="25"/>
      <c r="U72" s="99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</row>
    <row r="73" spans="2:251" ht="11.25">
      <c r="B73" s="4"/>
      <c r="C73" s="17"/>
      <c r="D73" s="17"/>
      <c r="E73" s="17"/>
      <c r="F73" s="17"/>
      <c r="G73" s="17"/>
      <c r="H73" s="17"/>
      <c r="I73" s="17"/>
      <c r="J73" s="17"/>
      <c r="K73" s="66" t="s">
        <v>1</v>
      </c>
      <c r="L73" s="66" t="s">
        <v>1</v>
      </c>
      <c r="M73" s="66" t="s">
        <v>1</v>
      </c>
      <c r="N73" s="66" t="s">
        <v>1</v>
      </c>
      <c r="O73" s="66" t="s">
        <v>1</v>
      </c>
      <c r="P73" s="66"/>
      <c r="Q73" s="66" t="s">
        <v>1</v>
      </c>
      <c r="R73" s="17"/>
      <c r="S73" s="17"/>
      <c r="T73" s="25"/>
      <c r="U73" s="99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</row>
    <row r="74" spans="2:251" ht="11.25">
      <c r="B74" s="15" t="str">
        <f>+B34</f>
        <v>Fuente: Superintendencia de Isapres, Archivo Maestro de Beneficiarios.</v>
      </c>
      <c r="C74" s="17"/>
      <c r="D74" s="17"/>
      <c r="E74" s="17"/>
      <c r="F74" s="17"/>
      <c r="G74" s="17"/>
      <c r="H74" s="17"/>
      <c r="I74" s="17"/>
      <c r="J74" s="17"/>
      <c r="K74" s="66" t="s">
        <v>1</v>
      </c>
      <c r="L74" s="66" t="s">
        <v>1</v>
      </c>
      <c r="M74" s="66" t="s">
        <v>1</v>
      </c>
      <c r="N74" s="66" t="s">
        <v>1</v>
      </c>
      <c r="O74" s="66" t="s">
        <v>1</v>
      </c>
      <c r="P74" s="66"/>
      <c r="Q74" s="66" t="s">
        <v>1</v>
      </c>
      <c r="R74" s="17"/>
      <c r="S74" s="17"/>
      <c r="T74" s="25"/>
      <c r="U74" s="99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</row>
    <row r="75" spans="2:251" ht="11.25">
      <c r="B75" s="15" t="str">
        <f>+B35</f>
        <v>(*) Información que presenta error en en campo región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25"/>
      <c r="U75" s="99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</row>
    <row r="76" spans="2:251" ht="21.75" customHeight="1">
      <c r="B76" s="150">
        <f>+B36</f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25"/>
      <c r="U76" s="99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</row>
    <row r="77" spans="2:251" ht="33.75" customHeight="1">
      <c r="B77" s="150">
        <f>+B37</f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7"/>
      <c r="S77" s="17"/>
      <c r="T77" s="25"/>
      <c r="U77" s="99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</row>
    <row r="78" spans="2:251" ht="23.25" customHeight="1">
      <c r="B78" s="149">
        <f>+B38</f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25"/>
      <c r="U78" s="99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</row>
    <row r="79" spans="1:251" ht="11.25">
      <c r="A79" s="108"/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25"/>
      <c r="U79" s="99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</row>
    <row r="80" spans="1:251" ht="12.75">
      <c r="A80" s="141" t="s">
        <v>248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25"/>
      <c r="U80" s="99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</row>
    <row r="81" spans="2:251" ht="13.5">
      <c r="B81" s="143" t="s">
        <v>118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7"/>
      <c r="S81" s="17"/>
      <c r="T81" s="25"/>
      <c r="U81" s="99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</row>
    <row r="82" spans="2:251" ht="13.5">
      <c r="B82" s="143" t="s">
        <v>267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7"/>
      <c r="S82" s="17"/>
      <c r="T82" s="25"/>
      <c r="U82" s="99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</row>
    <row r="83" spans="1:251" ht="12" thickBot="1">
      <c r="A83" s="25"/>
      <c r="B83" s="2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25"/>
      <c r="U83" s="99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</row>
    <row r="84" spans="1:251" ht="11.25">
      <c r="A84" s="28" t="s">
        <v>1</v>
      </c>
      <c r="B84" s="28" t="s">
        <v>1</v>
      </c>
      <c r="C84" s="101" t="s">
        <v>98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7"/>
      <c r="S84" s="17"/>
      <c r="T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</row>
    <row r="85" spans="1:251" ht="11.25">
      <c r="A85" s="30" t="s">
        <v>40</v>
      </c>
      <c r="B85" s="30" t="s">
        <v>41</v>
      </c>
      <c r="C85" s="56" t="s">
        <v>101</v>
      </c>
      <c r="D85" s="56" t="s">
        <v>102</v>
      </c>
      <c r="E85" s="56" t="s">
        <v>103</v>
      </c>
      <c r="F85" s="56" t="s">
        <v>104</v>
      </c>
      <c r="G85" s="56" t="s">
        <v>105</v>
      </c>
      <c r="H85" s="56" t="s">
        <v>106</v>
      </c>
      <c r="I85" s="56" t="s">
        <v>107</v>
      </c>
      <c r="J85" s="56" t="s">
        <v>108</v>
      </c>
      <c r="K85" s="56" t="s">
        <v>109</v>
      </c>
      <c r="L85" s="56" t="s">
        <v>110</v>
      </c>
      <c r="M85" s="56" t="s">
        <v>111</v>
      </c>
      <c r="N85" s="56" t="s">
        <v>112</v>
      </c>
      <c r="O85" s="56" t="s">
        <v>113</v>
      </c>
      <c r="P85" s="56" t="s">
        <v>236</v>
      </c>
      <c r="Q85" s="56" t="s">
        <v>4</v>
      </c>
      <c r="R85" s="17"/>
      <c r="S85" s="17"/>
      <c r="T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</row>
    <row r="86" spans="1:251" ht="11.25">
      <c r="A86" s="4">
        <v>57</v>
      </c>
      <c r="B86" s="15" t="str">
        <f>+B7</f>
        <v>Promepart</v>
      </c>
      <c r="C86" s="33">
        <f>C7+C47</f>
        <v>15</v>
      </c>
      <c r="D86" s="33">
        <f>D7+D47</f>
        <v>8</v>
      </c>
      <c r="E86" s="33">
        <f>E7+E47</f>
        <v>12</v>
      </c>
      <c r="F86" s="33">
        <f>F7+F47</f>
        <v>691</v>
      </c>
      <c r="G86" s="33">
        <f>G7+G47</f>
        <v>7596</v>
      </c>
      <c r="H86" s="33">
        <f>H7+H47</f>
        <v>83</v>
      </c>
      <c r="I86" s="33">
        <f>I7+I47</f>
        <v>66</v>
      </c>
      <c r="J86" s="33">
        <f>J7+J47</f>
        <v>58</v>
      </c>
      <c r="K86" s="33">
        <f>K7+K47</f>
        <v>38</v>
      </c>
      <c r="L86" s="33">
        <f>L7+L47</f>
        <v>31</v>
      </c>
      <c r="M86" s="33">
        <f>M7+M47</f>
        <v>0</v>
      </c>
      <c r="N86" s="33">
        <f>N7+N47</f>
        <v>0</v>
      </c>
      <c r="O86" s="33">
        <f>O7+O47</f>
        <v>89926</v>
      </c>
      <c r="P86" s="33">
        <f>P7+P47</f>
        <v>0</v>
      </c>
      <c r="Q86" s="33">
        <f aca="true" t="shared" si="16" ref="Q86:Q94">SUM(C86:P86)</f>
        <v>98524</v>
      </c>
      <c r="R86" s="17"/>
      <c r="S86" s="17"/>
      <c r="T86" s="25"/>
      <c r="U86" s="99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</row>
    <row r="87" spans="1:251" ht="11.25">
      <c r="A87" s="4">
        <v>67</v>
      </c>
      <c r="B87" s="15" t="str">
        <f>+B8</f>
        <v>Colmena Golden Cross</v>
      </c>
      <c r="C87" s="33">
        <f>C8+C48</f>
        <v>8575</v>
      </c>
      <c r="D87" s="33">
        <f>D8+D48</f>
        <v>12165</v>
      </c>
      <c r="E87" s="33">
        <f>E8+E48</f>
        <v>3029</v>
      </c>
      <c r="F87" s="33">
        <f>F8+F48</f>
        <v>5633</v>
      </c>
      <c r="G87" s="33">
        <f>G8+G48</f>
        <v>17917</v>
      </c>
      <c r="H87" s="33">
        <f>H8+H48</f>
        <v>8684</v>
      </c>
      <c r="I87" s="33">
        <f>I8+I48</f>
        <v>16920</v>
      </c>
      <c r="J87" s="33">
        <f>J8+J48</f>
        <v>12500</v>
      </c>
      <c r="K87" s="33">
        <f>K8+K48</f>
        <v>8783</v>
      </c>
      <c r="L87" s="33">
        <f>L8+L48</f>
        <v>13236</v>
      </c>
      <c r="M87" s="33">
        <f>M8+M48</f>
        <v>1453</v>
      </c>
      <c r="N87" s="33">
        <f>N8+N48</f>
        <v>3371</v>
      </c>
      <c r="O87" s="33">
        <f>O8+O48</f>
        <v>234559</v>
      </c>
      <c r="P87" s="33">
        <f>P8+P48</f>
        <v>0</v>
      </c>
      <c r="Q87" s="33">
        <f t="shared" si="16"/>
        <v>346825</v>
      </c>
      <c r="R87" s="17"/>
      <c r="S87" s="17"/>
      <c r="T87" s="25"/>
      <c r="U87" s="99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</row>
    <row r="88" spans="1:251" ht="11.25">
      <c r="A88" s="4">
        <v>70</v>
      </c>
      <c r="B88" s="15" t="str">
        <f>+B9</f>
        <v>Normédica</v>
      </c>
      <c r="C88" s="33">
        <f>C9+C49</f>
        <v>5411</v>
      </c>
      <c r="D88" s="33">
        <f>D9+D49</f>
        <v>40842</v>
      </c>
      <c r="E88" s="33">
        <f>E9+E49</f>
        <v>2632</v>
      </c>
      <c r="F88" s="33">
        <f>F9+F49</f>
        <v>3189</v>
      </c>
      <c r="G88" s="33">
        <f>G9+G49</f>
        <v>134</v>
      </c>
      <c r="H88" s="33">
        <f>H9+H49</f>
        <v>18</v>
      </c>
      <c r="I88" s="33">
        <f>I9+I49</f>
        <v>25</v>
      </c>
      <c r="J88" s="33">
        <f>J9+J49</f>
        <v>57</v>
      </c>
      <c r="K88" s="33">
        <f>K9+K49</f>
        <v>17</v>
      </c>
      <c r="L88" s="33">
        <f>L9+L49</f>
        <v>2</v>
      </c>
      <c r="M88" s="33">
        <f>M9+M49</f>
        <v>2</v>
      </c>
      <c r="N88" s="33">
        <f>N9+N49</f>
        <v>1</v>
      </c>
      <c r="O88" s="33">
        <f>O9+O49</f>
        <v>453</v>
      </c>
      <c r="P88" s="33">
        <f>P9+P49</f>
        <v>0</v>
      </c>
      <c r="Q88" s="33">
        <f t="shared" si="16"/>
        <v>52783</v>
      </c>
      <c r="R88" s="17"/>
      <c r="S88" s="17"/>
      <c r="T88" s="25"/>
      <c r="U88" s="99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</row>
    <row r="89" spans="1:251" ht="11.25">
      <c r="A89" s="4">
        <v>78</v>
      </c>
      <c r="B89" s="15" t="str">
        <f>+B10</f>
        <v>ING Salud S.A.</v>
      </c>
      <c r="C89" s="33">
        <f>C10+C50</f>
        <v>20107</v>
      </c>
      <c r="D89" s="33">
        <f>D10+D50</f>
        <v>12236</v>
      </c>
      <c r="E89" s="33">
        <f>E10+E50</f>
        <v>3962</v>
      </c>
      <c r="F89" s="33">
        <f>F10+F50</f>
        <v>8356</v>
      </c>
      <c r="G89" s="33">
        <f>G10+G50</f>
        <v>51933</v>
      </c>
      <c r="H89" s="33">
        <f>H10+H50</f>
        <v>20449</v>
      </c>
      <c r="I89" s="33">
        <f>I10+I50</f>
        <v>16137</v>
      </c>
      <c r="J89" s="33">
        <f>J10+J50</f>
        <v>33988</v>
      </c>
      <c r="K89" s="33">
        <f>K10+K50</f>
        <v>22188</v>
      </c>
      <c r="L89" s="33">
        <f>L10+L50</f>
        <v>28033</v>
      </c>
      <c r="M89" s="33">
        <f>M10+M50</f>
        <v>3063</v>
      </c>
      <c r="N89" s="33">
        <f>N10+N50</f>
        <v>5246</v>
      </c>
      <c r="O89" s="33">
        <f>O10+O50</f>
        <v>369124</v>
      </c>
      <c r="P89" s="33">
        <f>P10+P50</f>
        <v>0</v>
      </c>
      <c r="Q89" s="33">
        <f t="shared" si="16"/>
        <v>594822</v>
      </c>
      <c r="R89" s="17"/>
      <c r="S89" s="17"/>
      <c r="T89" s="25"/>
      <c r="U89" s="99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</row>
    <row r="90" spans="1:251" ht="11.25">
      <c r="A90" s="4">
        <v>80</v>
      </c>
      <c r="B90" s="15" t="str">
        <f>+B11</f>
        <v>Vida Tres</v>
      </c>
      <c r="C90" s="33">
        <f>C11+C51</f>
        <v>80</v>
      </c>
      <c r="D90" s="33">
        <f>D11+D51</f>
        <v>74</v>
      </c>
      <c r="E90" s="33">
        <f>E11+E51</f>
        <v>29</v>
      </c>
      <c r="F90" s="33">
        <f>F11+F51</f>
        <v>137</v>
      </c>
      <c r="G90" s="33">
        <f>G11+G51</f>
        <v>17774</v>
      </c>
      <c r="H90" s="33">
        <f>H11+H51</f>
        <v>356</v>
      </c>
      <c r="I90" s="33">
        <f>I11+I51</f>
        <v>1129</v>
      </c>
      <c r="J90" s="33">
        <f>J11+J51</f>
        <v>10092</v>
      </c>
      <c r="K90" s="33">
        <f>K11+K51</f>
        <v>8324</v>
      </c>
      <c r="L90" s="33">
        <f>L11+L51</f>
        <v>11115</v>
      </c>
      <c r="M90" s="33">
        <f>M11+M51</f>
        <v>57</v>
      </c>
      <c r="N90" s="33">
        <f>N11+N51</f>
        <v>29</v>
      </c>
      <c r="O90" s="33">
        <f>O11+O51</f>
        <v>88915</v>
      </c>
      <c r="P90" s="33">
        <f>P11+P51</f>
        <v>0</v>
      </c>
      <c r="Q90" s="33">
        <f t="shared" si="16"/>
        <v>138111</v>
      </c>
      <c r="R90" s="17"/>
      <c r="S90" s="17"/>
      <c r="T90" s="25"/>
      <c r="U90" s="99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</row>
    <row r="91" spans="1:251" ht="11.25">
      <c r="A91" s="4">
        <v>88</v>
      </c>
      <c r="B91" s="15" t="str">
        <f>+B12</f>
        <v>Mas Vida</v>
      </c>
      <c r="C91" s="33">
        <f>C12+C52</f>
        <v>5816</v>
      </c>
      <c r="D91" s="33">
        <f>D12+D52</f>
        <v>12803</v>
      </c>
      <c r="E91" s="33">
        <f>E12+E52</f>
        <v>6567</v>
      </c>
      <c r="F91" s="33">
        <f>F12+F52</f>
        <v>4552</v>
      </c>
      <c r="G91" s="33">
        <f>G12+G52</f>
        <v>16496</v>
      </c>
      <c r="H91" s="33">
        <f>H12+H52</f>
        <v>14098</v>
      </c>
      <c r="I91" s="33">
        <f>I12+I52</f>
        <v>8051</v>
      </c>
      <c r="J91" s="33">
        <f>J12+J52</f>
        <v>43058</v>
      </c>
      <c r="K91" s="33">
        <f>K12+K52</f>
        <v>12002</v>
      </c>
      <c r="L91" s="33">
        <f>L12+L52</f>
        <v>25525</v>
      </c>
      <c r="M91" s="33">
        <f>M12+M52</f>
        <v>1570</v>
      </c>
      <c r="N91" s="33">
        <f>N12+N52</f>
        <v>5204</v>
      </c>
      <c r="O91" s="33">
        <f>O12+O52</f>
        <v>40507</v>
      </c>
      <c r="P91" s="33">
        <f>P12+P52</f>
        <v>0</v>
      </c>
      <c r="Q91" s="33">
        <f t="shared" si="16"/>
        <v>196249</v>
      </c>
      <c r="R91" s="17"/>
      <c r="S91" s="17"/>
      <c r="T91" s="25"/>
      <c r="U91" s="99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</row>
    <row r="92" spans="1:251" ht="11.25">
      <c r="A92" s="4">
        <v>99</v>
      </c>
      <c r="B92" s="15" t="str">
        <f>+B13</f>
        <v>Isapre Banmédica</v>
      </c>
      <c r="C92" s="33">
        <f>C13+C53</f>
        <v>12980</v>
      </c>
      <c r="D92" s="33">
        <f>D13+D53</f>
        <v>12190</v>
      </c>
      <c r="E92" s="33">
        <f>E13+E53</f>
        <v>11025</v>
      </c>
      <c r="F92" s="33">
        <f>F13+F53</f>
        <v>13855</v>
      </c>
      <c r="G92" s="33">
        <f>G13+G53</f>
        <v>24846</v>
      </c>
      <c r="H92" s="33">
        <f>H13+H53</f>
        <v>10394</v>
      </c>
      <c r="I92" s="33">
        <f>I13+I53</f>
        <v>14877</v>
      </c>
      <c r="J92" s="33">
        <f>J13+J53</f>
        <v>33017</v>
      </c>
      <c r="K92" s="33">
        <f>K13+K53</f>
        <v>11426</v>
      </c>
      <c r="L92" s="33">
        <f>L13+L53</f>
        <v>14841</v>
      </c>
      <c r="M92" s="33">
        <f>M13+M53</f>
        <v>2035</v>
      </c>
      <c r="N92" s="33">
        <f>N13+N53</f>
        <v>4293</v>
      </c>
      <c r="O92" s="33">
        <f>O13+O53</f>
        <v>324157</v>
      </c>
      <c r="P92" s="33">
        <f>P13+P53</f>
        <v>0</v>
      </c>
      <c r="Q92" s="33">
        <f t="shared" si="16"/>
        <v>489936</v>
      </c>
      <c r="R92" s="17"/>
      <c r="S92" s="17"/>
      <c r="T92" s="25"/>
      <c r="U92" s="99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</row>
    <row r="93" spans="1:251" ht="11.25">
      <c r="A93" s="4">
        <v>104</v>
      </c>
      <c r="B93" s="15" t="str">
        <f>+B14</f>
        <v>Sfera</v>
      </c>
      <c r="C93" s="33">
        <f>C14+C54</f>
        <v>17</v>
      </c>
      <c r="D93" s="33">
        <f>D14+D54</f>
        <v>10</v>
      </c>
      <c r="E93" s="33">
        <f>E14+E54</f>
        <v>3</v>
      </c>
      <c r="F93" s="33">
        <f>F14+F54</f>
        <v>1097</v>
      </c>
      <c r="G93" s="33">
        <f>G14+G54</f>
        <v>6734</v>
      </c>
      <c r="H93" s="33">
        <f>H14+H54</f>
        <v>1519</v>
      </c>
      <c r="I93" s="33">
        <f>I14+I54</f>
        <v>2542</v>
      </c>
      <c r="J93" s="33">
        <f>J14+J54</f>
        <v>1133</v>
      </c>
      <c r="K93" s="33">
        <f>K14+K54</f>
        <v>2915</v>
      </c>
      <c r="L93" s="33">
        <f>L14+L54</f>
        <v>2440</v>
      </c>
      <c r="M93" s="33">
        <f>M14+M54</f>
        <v>4</v>
      </c>
      <c r="N93" s="33">
        <f>N14+N54</f>
        <v>17</v>
      </c>
      <c r="O93" s="33">
        <f>O14+O54</f>
        <v>18481</v>
      </c>
      <c r="P93" s="33">
        <f>P14+P54</f>
        <v>0</v>
      </c>
      <c r="Q93" s="33">
        <f t="shared" si="16"/>
        <v>36912</v>
      </c>
      <c r="R93" s="17"/>
      <c r="S93" s="17"/>
      <c r="T93" s="25"/>
      <c r="U93" s="99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</row>
    <row r="94" spans="1:251" ht="11.25">
      <c r="A94" s="4">
        <v>107</v>
      </c>
      <c r="B94" s="15" t="str">
        <f>+B15</f>
        <v>Consalud S.A.</v>
      </c>
      <c r="C94" s="33">
        <f>C15+C55</f>
        <v>32959</v>
      </c>
      <c r="D94" s="33">
        <f>D15+D55</f>
        <v>30910</v>
      </c>
      <c r="E94" s="33">
        <f>E15+E55</f>
        <v>7885</v>
      </c>
      <c r="F94" s="33">
        <f>F15+F55</f>
        <v>13560</v>
      </c>
      <c r="G94" s="33">
        <f>G15+G55</f>
        <v>53026</v>
      </c>
      <c r="H94" s="33">
        <f>H15+H55</f>
        <v>14074</v>
      </c>
      <c r="I94" s="33">
        <f>I15+I55</f>
        <v>13120</v>
      </c>
      <c r="J94" s="33">
        <f>J15+J55</f>
        <v>56871</v>
      </c>
      <c r="K94" s="33">
        <f>K15+K55</f>
        <v>13110</v>
      </c>
      <c r="L94" s="33">
        <f>L15+L55</f>
        <v>35564</v>
      </c>
      <c r="M94" s="33">
        <f>M15+M55</f>
        <v>2407</v>
      </c>
      <c r="N94" s="33">
        <f>N15+N55</f>
        <v>12314</v>
      </c>
      <c r="O94" s="33">
        <f>O15+O55</f>
        <v>334963</v>
      </c>
      <c r="P94" s="33">
        <f>P15+P55</f>
        <v>0</v>
      </c>
      <c r="Q94" s="33">
        <f t="shared" si="16"/>
        <v>620763</v>
      </c>
      <c r="R94" s="17"/>
      <c r="S94" s="17"/>
      <c r="T94" s="25"/>
      <c r="U94" s="99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</row>
    <row r="95" spans="1:251" ht="11.25">
      <c r="A95" s="4"/>
      <c r="B95" s="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7"/>
      <c r="S95" s="17"/>
      <c r="T95" s="25"/>
      <c r="U95" s="99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</row>
    <row r="96" spans="2:251" ht="11.25">
      <c r="B96" s="15" t="s">
        <v>49</v>
      </c>
      <c r="C96" s="33">
        <f aca="true" t="shared" si="17" ref="C96:Q96">SUM(C86:C95)</f>
        <v>85960</v>
      </c>
      <c r="D96" s="33">
        <f t="shared" si="17"/>
        <v>121238</v>
      </c>
      <c r="E96" s="33">
        <f t="shared" si="17"/>
        <v>35144</v>
      </c>
      <c r="F96" s="33">
        <f t="shared" si="17"/>
        <v>51070</v>
      </c>
      <c r="G96" s="33">
        <f t="shared" si="17"/>
        <v>196456</v>
      </c>
      <c r="H96" s="33">
        <f t="shared" si="17"/>
        <v>69675</v>
      </c>
      <c r="I96" s="33">
        <f t="shared" si="17"/>
        <v>72867</v>
      </c>
      <c r="J96" s="33">
        <f t="shared" si="17"/>
        <v>190774</v>
      </c>
      <c r="K96" s="33">
        <f t="shared" si="17"/>
        <v>78803</v>
      </c>
      <c r="L96" s="33">
        <f t="shared" si="17"/>
        <v>130787</v>
      </c>
      <c r="M96" s="33">
        <f t="shared" si="17"/>
        <v>10591</v>
      </c>
      <c r="N96" s="33">
        <f t="shared" si="17"/>
        <v>30475</v>
      </c>
      <c r="O96" s="33">
        <f t="shared" si="17"/>
        <v>1501085</v>
      </c>
      <c r="P96" s="33">
        <f t="shared" si="17"/>
        <v>0</v>
      </c>
      <c r="Q96" s="33">
        <f t="shared" si="17"/>
        <v>2574925</v>
      </c>
      <c r="R96" s="17"/>
      <c r="S96" s="17"/>
      <c r="T96" s="25"/>
      <c r="U96" s="99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</row>
    <row r="97" spans="1:251" ht="11.25">
      <c r="A97" s="4"/>
      <c r="B97" s="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7"/>
      <c r="S97" s="17"/>
      <c r="T97" s="25"/>
      <c r="U97" s="99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</row>
    <row r="98" spans="1:251" ht="11.25">
      <c r="A98" s="4">
        <v>62</v>
      </c>
      <c r="B98" s="15" t="s">
        <v>50</v>
      </c>
      <c r="C98" s="33">
        <f>C19+C59</f>
        <v>0</v>
      </c>
      <c r="D98" s="33">
        <f>D19+D59</f>
        <v>6</v>
      </c>
      <c r="E98" s="33">
        <f>E19+E59</f>
        <v>6175</v>
      </c>
      <c r="F98" s="33">
        <f>F19+F59</f>
        <v>880</v>
      </c>
      <c r="G98" s="33">
        <f>G19+G59</f>
        <v>40</v>
      </c>
      <c r="H98" s="33">
        <f>H19+H59</f>
        <v>5</v>
      </c>
      <c r="I98" s="33">
        <f>I19+I59</f>
        <v>0</v>
      </c>
      <c r="J98" s="33">
        <f>J19+J59</f>
        <v>0</v>
      </c>
      <c r="K98" s="33">
        <f>K19+K59</f>
        <v>0</v>
      </c>
      <c r="L98" s="33">
        <f>L19+L59</f>
        <v>0</v>
      </c>
      <c r="M98" s="33">
        <f>M19+M59</f>
        <v>0</v>
      </c>
      <c r="N98" s="33">
        <f>N19+N59</f>
        <v>0</v>
      </c>
      <c r="O98" s="33">
        <f>O19+O59</f>
        <v>48</v>
      </c>
      <c r="P98" s="33">
        <f>P19+P59</f>
        <v>0</v>
      </c>
      <c r="Q98" s="33">
        <f aca="true" t="shared" si="18" ref="Q98:Q105">SUM(C98:P98)</f>
        <v>7154</v>
      </c>
      <c r="R98" s="17"/>
      <c r="S98" s="17"/>
      <c r="T98" s="25"/>
      <c r="U98" s="99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</row>
    <row r="99" spans="1:251" ht="11.25">
      <c r="A99" s="4">
        <v>63</v>
      </c>
      <c r="B99" s="15" t="s">
        <v>51</v>
      </c>
      <c r="C99" s="33">
        <f>C20+C60</f>
        <v>7</v>
      </c>
      <c r="D99" s="33">
        <f>D20+D60</f>
        <v>1</v>
      </c>
      <c r="E99" s="33">
        <f>E20+E60</f>
        <v>4</v>
      </c>
      <c r="F99" s="33">
        <f>F20+F60</f>
        <v>31</v>
      </c>
      <c r="G99" s="33">
        <f>G20+G60</f>
        <v>407</v>
      </c>
      <c r="H99" s="33">
        <f>H20+H60</f>
        <v>44749</v>
      </c>
      <c r="I99" s="33">
        <f>I20+I60</f>
        <v>86</v>
      </c>
      <c r="J99" s="33">
        <f>J20+J60</f>
        <v>26</v>
      </c>
      <c r="K99" s="33">
        <f>K20+K60</f>
        <v>20</v>
      </c>
      <c r="L99" s="33">
        <f>L20+L60</f>
        <v>7</v>
      </c>
      <c r="M99" s="33">
        <f>M20+M60</f>
        <v>0</v>
      </c>
      <c r="N99" s="33">
        <f>N20+N60</f>
        <v>0</v>
      </c>
      <c r="O99" s="33">
        <f>O20+O60</f>
        <v>1119</v>
      </c>
      <c r="P99" s="33">
        <f>P20+P60</f>
        <v>0</v>
      </c>
      <c r="Q99" s="33">
        <f t="shared" si="18"/>
        <v>46457</v>
      </c>
      <c r="R99" s="17"/>
      <c r="S99" s="17"/>
      <c r="T99" s="25"/>
      <c r="U99" s="99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</row>
    <row r="100" spans="1:251" ht="11.25">
      <c r="A100" s="4">
        <v>65</v>
      </c>
      <c r="B100" s="15" t="s">
        <v>52</v>
      </c>
      <c r="C100" s="33">
        <f>C21+C61</f>
        <v>279</v>
      </c>
      <c r="D100" s="33">
        <f>D21+D61</f>
        <v>32493</v>
      </c>
      <c r="E100" s="33">
        <f>E21+E61</f>
        <v>74</v>
      </c>
      <c r="F100" s="33">
        <f>F21+F61</f>
        <v>214</v>
      </c>
      <c r="G100" s="33">
        <f>G21+G61</f>
        <v>116</v>
      </c>
      <c r="H100" s="33">
        <f>H21+H61</f>
        <v>23</v>
      </c>
      <c r="I100" s="33">
        <f>I21+I61</f>
        <v>10</v>
      </c>
      <c r="J100" s="33">
        <f>J21+J61</f>
        <v>29</v>
      </c>
      <c r="K100" s="33">
        <f>K21+K61</f>
        <v>14</v>
      </c>
      <c r="L100" s="33">
        <f>L21+L61</f>
        <v>8</v>
      </c>
      <c r="M100" s="33">
        <f>M21+M61</f>
        <v>0</v>
      </c>
      <c r="N100" s="33">
        <f>N21+N61</f>
        <v>3</v>
      </c>
      <c r="O100" s="33">
        <f>O21+O61</f>
        <v>863</v>
      </c>
      <c r="P100" s="33">
        <f>P21+P61</f>
        <v>0</v>
      </c>
      <c r="Q100" s="33">
        <f t="shared" si="18"/>
        <v>34126</v>
      </c>
      <c r="R100" s="17"/>
      <c r="S100" s="17"/>
      <c r="T100" s="25"/>
      <c r="U100" s="99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</row>
    <row r="101" spans="1:251" ht="11.25">
      <c r="A101" s="4">
        <v>68</v>
      </c>
      <c r="B101" s="15" t="s">
        <v>53</v>
      </c>
      <c r="C101" s="33">
        <f>C22+C62</f>
        <v>38</v>
      </c>
      <c r="D101" s="33">
        <f>D22+D62</f>
        <v>0</v>
      </c>
      <c r="E101" s="33">
        <f>E22+E62</f>
        <v>16</v>
      </c>
      <c r="F101" s="33">
        <f>F22+F62</f>
        <v>61</v>
      </c>
      <c r="G101" s="33">
        <f>G22+G62</f>
        <v>4639</v>
      </c>
      <c r="H101" s="33">
        <f>H22+H62</f>
        <v>90</v>
      </c>
      <c r="I101" s="33">
        <f>I22+I62</f>
        <v>5</v>
      </c>
      <c r="J101" s="33">
        <f>J22+J62</f>
        <v>31</v>
      </c>
      <c r="K101" s="33">
        <f>K22+K62</f>
        <v>3</v>
      </c>
      <c r="L101" s="33">
        <f>L22+L62</f>
        <v>0</v>
      </c>
      <c r="M101" s="33">
        <f>M22+M62</f>
        <v>0</v>
      </c>
      <c r="N101" s="33">
        <f>N22+N62</f>
        <v>0</v>
      </c>
      <c r="O101" s="33">
        <f>O22+O62</f>
        <v>341</v>
      </c>
      <c r="P101" s="33">
        <f>P22+P62</f>
        <v>0</v>
      </c>
      <c r="Q101" s="33">
        <f t="shared" si="18"/>
        <v>5224</v>
      </c>
      <c r="R101" s="17"/>
      <c r="S101" s="17"/>
      <c r="T101" s="25"/>
      <c r="U101" s="99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</row>
    <row r="102" spans="1:251" ht="11.25">
      <c r="A102" s="4">
        <v>76</v>
      </c>
      <c r="B102" s="15" t="s">
        <v>54</v>
      </c>
      <c r="C102" s="33">
        <f>C23+C63</f>
        <v>486</v>
      </c>
      <c r="D102" s="33">
        <f>D23+D63</f>
        <v>406</v>
      </c>
      <c r="E102" s="33">
        <f>E23+E63</f>
        <v>303</v>
      </c>
      <c r="F102" s="33">
        <f>F23+F63</f>
        <v>783</v>
      </c>
      <c r="G102" s="33">
        <f>G23+G63</f>
        <v>2807</v>
      </c>
      <c r="H102" s="33">
        <f>H23+H63</f>
        <v>958</v>
      </c>
      <c r="I102" s="33">
        <f>I23+I63</f>
        <v>1063</v>
      </c>
      <c r="J102" s="33">
        <f>J23+J63</f>
        <v>2045</v>
      </c>
      <c r="K102" s="33">
        <f>K23+K63</f>
        <v>1398</v>
      </c>
      <c r="L102" s="33">
        <f>L23+L63</f>
        <v>1589</v>
      </c>
      <c r="M102" s="33">
        <f>M23+M63</f>
        <v>240</v>
      </c>
      <c r="N102" s="33">
        <f>N23+N63</f>
        <v>273</v>
      </c>
      <c r="O102" s="33">
        <f>O23+O63</f>
        <v>14739</v>
      </c>
      <c r="P102" s="33">
        <f>P23+P63</f>
        <v>0</v>
      </c>
      <c r="Q102" s="33">
        <f t="shared" si="18"/>
        <v>27090</v>
      </c>
      <c r="R102" s="17"/>
      <c r="S102" s="17"/>
      <c r="T102" s="25"/>
      <c r="U102" s="99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</row>
    <row r="103" spans="1:251" ht="11.25">
      <c r="A103" s="4">
        <v>81</v>
      </c>
      <c r="B103" s="15" t="s">
        <v>55</v>
      </c>
      <c r="C103" s="33">
        <f>C24+C64</f>
        <v>2</v>
      </c>
      <c r="D103" s="33">
        <f>D24+D64</f>
        <v>0</v>
      </c>
      <c r="E103" s="33">
        <f>E24+E64</f>
        <v>1</v>
      </c>
      <c r="F103" s="33">
        <f>F24+F64</f>
        <v>10</v>
      </c>
      <c r="G103" s="33">
        <f>G24+G64</f>
        <v>2690</v>
      </c>
      <c r="H103" s="33">
        <f>H24+H64</f>
        <v>235</v>
      </c>
      <c r="I103" s="33">
        <f>I24+I64</f>
        <v>393</v>
      </c>
      <c r="J103" s="33">
        <f>J24+J64</f>
        <v>2796</v>
      </c>
      <c r="K103" s="33">
        <f>K24+K64</f>
        <v>1515</v>
      </c>
      <c r="L103" s="33">
        <f>L24+L64</f>
        <v>28</v>
      </c>
      <c r="M103" s="33">
        <f>M24+M64</f>
        <v>0</v>
      </c>
      <c r="N103" s="33">
        <f>N24+N64</f>
        <v>0</v>
      </c>
      <c r="O103" s="33">
        <f>O24+O64</f>
        <v>6368</v>
      </c>
      <c r="P103" s="33">
        <f>P24+P64</f>
        <v>0</v>
      </c>
      <c r="Q103" s="33">
        <f t="shared" si="18"/>
        <v>14038</v>
      </c>
      <c r="R103" s="17"/>
      <c r="S103" s="17"/>
      <c r="T103" s="25"/>
      <c r="U103" s="99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</row>
    <row r="104" spans="1:251" ht="11.25">
      <c r="A104" s="4">
        <v>85</v>
      </c>
      <c r="B104" s="15" t="s">
        <v>56</v>
      </c>
      <c r="C104" s="33">
        <f>C25+C65</f>
        <v>274</v>
      </c>
      <c r="D104" s="33">
        <f>D25+D65</f>
        <v>278</v>
      </c>
      <c r="E104" s="33">
        <f>E25+E65</f>
        <v>119</v>
      </c>
      <c r="F104" s="33">
        <f>F25+F65</f>
        <v>281</v>
      </c>
      <c r="G104" s="33">
        <f>G25+G65</f>
        <v>1275</v>
      </c>
      <c r="H104" s="33">
        <f>H25+H65</f>
        <v>301</v>
      </c>
      <c r="I104" s="33">
        <f>I25+I65</f>
        <v>330</v>
      </c>
      <c r="J104" s="33">
        <f>J25+J65</f>
        <v>707</v>
      </c>
      <c r="K104" s="33">
        <f>K25+K65</f>
        <v>260</v>
      </c>
      <c r="L104" s="33">
        <f>L25+L65</f>
        <v>96</v>
      </c>
      <c r="M104" s="33">
        <f>M25+M65</f>
        <v>0</v>
      </c>
      <c r="N104" s="33">
        <f>N25+N65</f>
        <v>202</v>
      </c>
      <c r="O104" s="33">
        <f>O25+O65</f>
        <v>11198</v>
      </c>
      <c r="P104" s="33">
        <f>P25+P65</f>
        <v>0</v>
      </c>
      <c r="Q104" s="33">
        <f t="shared" si="18"/>
        <v>15321</v>
      </c>
      <c r="R104" s="17"/>
      <c r="S104" s="17"/>
      <c r="T104" s="25"/>
      <c r="U104" s="99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</row>
    <row r="105" spans="1:251" ht="11.25">
      <c r="A105" s="4">
        <v>94</v>
      </c>
      <c r="B105" s="15" t="s">
        <v>57</v>
      </c>
      <c r="C105" s="33">
        <f>C26+C66</f>
        <v>4</v>
      </c>
      <c r="D105" s="33">
        <f>D26+D66</f>
        <v>4737</v>
      </c>
      <c r="E105" s="33">
        <f>E26+E66</f>
        <v>3</v>
      </c>
      <c r="F105" s="33">
        <f>F26+F66</f>
        <v>2</v>
      </c>
      <c r="G105" s="33">
        <f>G26+G66</f>
        <v>3</v>
      </c>
      <c r="H105" s="33">
        <f>H26+H66</f>
        <v>0</v>
      </c>
      <c r="I105" s="33">
        <f>I26+I66</f>
        <v>0</v>
      </c>
      <c r="J105" s="33">
        <f>J26+J66</f>
        <v>2</v>
      </c>
      <c r="K105" s="33">
        <f>K26+K66</f>
        <v>0</v>
      </c>
      <c r="L105" s="33">
        <f>L26+L66</f>
        <v>0</v>
      </c>
      <c r="M105" s="33">
        <f>M26+M66</f>
        <v>0</v>
      </c>
      <c r="N105" s="33">
        <f>N26+N66</f>
        <v>0</v>
      </c>
      <c r="O105" s="33">
        <f>O26+O66</f>
        <v>2</v>
      </c>
      <c r="P105" s="33">
        <f>P26+P66</f>
        <v>0</v>
      </c>
      <c r="Q105" s="33">
        <f t="shared" si="18"/>
        <v>4753</v>
      </c>
      <c r="R105" s="17"/>
      <c r="S105" s="17"/>
      <c r="T105" s="25"/>
      <c r="U105" s="99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</row>
    <row r="106" spans="1:251" ht="11.25">
      <c r="A106" s="4"/>
      <c r="B106" s="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17"/>
      <c r="S106" s="17"/>
      <c r="T106" s="25"/>
      <c r="U106" s="99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</row>
    <row r="107" spans="1:251" ht="11.25">
      <c r="A107" s="15"/>
      <c r="B107" s="15" t="s">
        <v>58</v>
      </c>
      <c r="C107" s="33">
        <f aca="true" t="shared" si="19" ref="C107:Q107">SUM(C98:C105)</f>
        <v>1090</v>
      </c>
      <c r="D107" s="33">
        <f t="shared" si="19"/>
        <v>37921</v>
      </c>
      <c r="E107" s="33">
        <f t="shared" si="19"/>
        <v>6695</v>
      </c>
      <c r="F107" s="33">
        <f t="shared" si="19"/>
        <v>2262</v>
      </c>
      <c r="G107" s="33">
        <f t="shared" si="19"/>
        <v>11977</v>
      </c>
      <c r="H107" s="33">
        <f t="shared" si="19"/>
        <v>46361</v>
      </c>
      <c r="I107" s="33">
        <f t="shared" si="19"/>
        <v>1887</v>
      </c>
      <c r="J107" s="33">
        <f t="shared" si="19"/>
        <v>5636</v>
      </c>
      <c r="K107" s="33">
        <f t="shared" si="19"/>
        <v>3210</v>
      </c>
      <c r="L107" s="33">
        <f t="shared" si="19"/>
        <v>1728</v>
      </c>
      <c r="M107" s="33">
        <f t="shared" si="19"/>
        <v>240</v>
      </c>
      <c r="N107" s="33">
        <f t="shared" si="19"/>
        <v>478</v>
      </c>
      <c r="O107" s="33">
        <f t="shared" si="19"/>
        <v>34678</v>
      </c>
      <c r="P107" s="33">
        <f t="shared" si="19"/>
        <v>0</v>
      </c>
      <c r="Q107" s="33">
        <f t="shared" si="19"/>
        <v>154163</v>
      </c>
      <c r="R107" s="17"/>
      <c r="S107" s="17"/>
      <c r="T107" s="25"/>
      <c r="U107" s="99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</row>
    <row r="108" spans="1:251" ht="11.25">
      <c r="A108" s="4"/>
      <c r="B108" s="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17"/>
      <c r="S108" s="17"/>
      <c r="T108" s="25"/>
      <c r="U108" s="99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</row>
    <row r="109" spans="1:251" ht="11.25">
      <c r="A109" s="19"/>
      <c r="B109" s="19" t="s">
        <v>59</v>
      </c>
      <c r="C109" s="33">
        <f aca="true" t="shared" si="20" ref="C109:Q109">C96+C107</f>
        <v>87050</v>
      </c>
      <c r="D109" s="33">
        <f t="shared" si="20"/>
        <v>159159</v>
      </c>
      <c r="E109" s="33">
        <f t="shared" si="20"/>
        <v>41839</v>
      </c>
      <c r="F109" s="33">
        <f t="shared" si="20"/>
        <v>53332</v>
      </c>
      <c r="G109" s="33">
        <f t="shared" si="20"/>
        <v>208433</v>
      </c>
      <c r="H109" s="33">
        <f t="shared" si="20"/>
        <v>116036</v>
      </c>
      <c r="I109" s="33">
        <f t="shared" si="20"/>
        <v>74754</v>
      </c>
      <c r="J109" s="33">
        <f t="shared" si="20"/>
        <v>196410</v>
      </c>
      <c r="K109" s="33">
        <f t="shared" si="20"/>
        <v>82013</v>
      </c>
      <c r="L109" s="33">
        <f t="shared" si="20"/>
        <v>132515</v>
      </c>
      <c r="M109" s="33">
        <f t="shared" si="20"/>
        <v>10831</v>
      </c>
      <c r="N109" s="33">
        <f t="shared" si="20"/>
        <v>30953</v>
      </c>
      <c r="O109" s="33">
        <f t="shared" si="20"/>
        <v>1535763</v>
      </c>
      <c r="P109" s="33">
        <f t="shared" si="20"/>
        <v>0</v>
      </c>
      <c r="Q109" s="33">
        <f t="shared" si="20"/>
        <v>2729088</v>
      </c>
      <c r="R109" s="17"/>
      <c r="S109" s="17"/>
      <c r="T109" s="25"/>
      <c r="U109" s="99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</row>
    <row r="110" spans="1:251" ht="11.25">
      <c r="A110" s="4"/>
      <c r="B110" s="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17"/>
      <c r="S110" s="17"/>
      <c r="T110" s="25"/>
      <c r="U110" s="99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</row>
    <row r="111" spans="1:251" ht="12" thickBot="1">
      <c r="A111" s="34"/>
      <c r="B111" s="34" t="s">
        <v>60</v>
      </c>
      <c r="C111" s="64">
        <f aca="true" t="shared" si="21" ref="C111:P111">(C109/$Q109)</f>
        <v>0.031897102621828245</v>
      </c>
      <c r="D111" s="64">
        <f t="shared" si="21"/>
        <v>0.058319482552413114</v>
      </c>
      <c r="E111" s="64">
        <f t="shared" si="21"/>
        <v>0.015330762511139252</v>
      </c>
      <c r="F111" s="64">
        <f t="shared" si="21"/>
        <v>0.019542059471882183</v>
      </c>
      <c r="G111" s="64">
        <f t="shared" si="21"/>
        <v>0.07637459840063787</v>
      </c>
      <c r="H111" s="64">
        <f t="shared" si="21"/>
        <v>0.0425182331973172</v>
      </c>
      <c r="I111" s="64">
        <f t="shared" si="21"/>
        <v>0.027391568172224566</v>
      </c>
      <c r="J111" s="64">
        <f t="shared" si="21"/>
        <v>0.07196909736879133</v>
      </c>
      <c r="K111" s="64">
        <f t="shared" si="21"/>
        <v>0.030051431100792645</v>
      </c>
      <c r="L111" s="64">
        <f t="shared" si="21"/>
        <v>0.0485565141175367</v>
      </c>
      <c r="M111" s="64">
        <f t="shared" si="21"/>
        <v>0.003968725083251255</v>
      </c>
      <c r="N111" s="64">
        <f t="shared" si="21"/>
        <v>0.011341884175226302</v>
      </c>
      <c r="O111" s="64">
        <f t="shared" si="21"/>
        <v>0.5627385412269593</v>
      </c>
      <c r="P111" s="64">
        <f t="shared" si="21"/>
        <v>0</v>
      </c>
      <c r="Q111" s="64">
        <f>SUM(C111:P111)</f>
        <v>1</v>
      </c>
      <c r="R111" s="17"/>
      <c r="S111" s="17"/>
      <c r="T111" s="25"/>
      <c r="U111" s="99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</row>
    <row r="112" spans="2:251" ht="11.25">
      <c r="B112" s="4"/>
      <c r="C112" s="4"/>
      <c r="D112" s="4"/>
      <c r="E112" s="4"/>
      <c r="F112" s="4"/>
      <c r="G112" s="4"/>
      <c r="H112" s="4"/>
      <c r="I112" s="4"/>
      <c r="J112" s="4"/>
      <c r="K112" s="15" t="s">
        <v>1</v>
      </c>
      <c r="L112" s="15" t="s">
        <v>1</v>
      </c>
      <c r="M112" s="15" t="s">
        <v>1</v>
      </c>
      <c r="N112" s="15" t="s">
        <v>1</v>
      </c>
      <c r="O112" s="15" t="s">
        <v>1</v>
      </c>
      <c r="P112" s="15"/>
      <c r="Q112" s="15" t="s">
        <v>1</v>
      </c>
      <c r="R112" s="25"/>
      <c r="S112" s="25"/>
      <c r="T112" s="25"/>
      <c r="U112" s="99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</row>
    <row r="113" spans="2:251" ht="11.25">
      <c r="B113" s="15" t="str">
        <f>+B34</f>
        <v>Fuente: Superintendencia de Isapres, Archivo Maestro de Beneficiarios.</v>
      </c>
      <c r="C113" s="4"/>
      <c r="D113" s="4"/>
      <c r="E113" s="4"/>
      <c r="F113" s="4"/>
      <c r="G113" s="4"/>
      <c r="H113" s="4"/>
      <c r="I113" s="4"/>
      <c r="J113" s="4"/>
      <c r="K113" s="15" t="s">
        <v>1</v>
      </c>
      <c r="L113" s="15" t="s">
        <v>1</v>
      </c>
      <c r="M113" s="15" t="s">
        <v>1</v>
      </c>
      <c r="N113" s="15" t="s">
        <v>1</v>
      </c>
      <c r="O113" s="15" t="s">
        <v>1</v>
      </c>
      <c r="P113" s="15"/>
      <c r="Q113" s="15" t="s">
        <v>1</v>
      </c>
      <c r="R113" s="25"/>
      <c r="S113" s="25"/>
      <c r="T113" s="25"/>
      <c r="U113" s="99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</row>
    <row r="114" spans="2:251" ht="11.25">
      <c r="B114" s="15" t="str">
        <f>+B75</f>
        <v>(*) Información que presenta error en en campo región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99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</row>
    <row r="115" spans="2:19" ht="21.75" customHeight="1">
      <c r="B115" s="150">
        <f>+B76</f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</row>
    <row r="116" spans="2:17" ht="33" customHeight="1">
      <c r="B116" s="150">
        <f>+B77</f>
      </c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</row>
    <row r="117" spans="2:19" ht="24" customHeight="1">
      <c r="B117" s="149">
        <f>+B78</f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ht="12.75">
      <c r="A118" s="141" t="s">
        <v>248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</sheetData>
  <mergeCells count="24">
    <mergeCell ref="B116:Q116"/>
    <mergeCell ref="B115:Q115"/>
    <mergeCell ref="R115:S115"/>
    <mergeCell ref="B76:Q76"/>
    <mergeCell ref="R76:S76"/>
    <mergeCell ref="X5:Y5"/>
    <mergeCell ref="X6:Y6"/>
    <mergeCell ref="B2:S2"/>
    <mergeCell ref="B3:S3"/>
    <mergeCell ref="R5:S5"/>
    <mergeCell ref="B42:Q42"/>
    <mergeCell ref="B43:Q43"/>
    <mergeCell ref="B37:S37"/>
    <mergeCell ref="B77:Q77"/>
    <mergeCell ref="A1:S1"/>
    <mergeCell ref="A41:S41"/>
    <mergeCell ref="A80:S80"/>
    <mergeCell ref="A118:S118"/>
    <mergeCell ref="B117:S117"/>
    <mergeCell ref="B36:S36"/>
    <mergeCell ref="B38:S38"/>
    <mergeCell ref="B78:S78"/>
    <mergeCell ref="B81:Q81"/>
    <mergeCell ref="B82:Q82"/>
  </mergeCells>
  <hyperlinks>
    <hyperlink ref="A1" location="Indice!A1" display="Volver"/>
    <hyperlink ref="A41" location="Indice!A1" display="Volver"/>
    <hyperlink ref="A80" location="Indice!A1" display="Volver"/>
    <hyperlink ref="A118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8"/>
  <sheetViews>
    <sheetView showGridLines="0" zoomScale="75" zoomScaleNormal="75" workbookViewId="0" topLeftCell="A1">
      <selection activeCell="B3" sqref="B3:G3"/>
    </sheetView>
  </sheetViews>
  <sheetFormatPr defaultColWidth="6.796875" defaultRowHeight="15"/>
  <cols>
    <col min="1" max="1" width="4.59765625" style="78" bestFit="1" customWidth="1"/>
    <col min="2" max="2" width="26.19921875" style="78" customWidth="1"/>
    <col min="3" max="3" width="12.09765625" style="78" bestFit="1" customWidth="1"/>
    <col min="4" max="4" width="10.59765625" style="78" customWidth="1"/>
    <col min="5" max="5" width="1.69921875" style="78" customWidth="1"/>
    <col min="6" max="6" width="12.09765625" style="78" bestFit="1" customWidth="1"/>
    <col min="7" max="7" width="10.59765625" style="78" customWidth="1"/>
    <col min="8" max="8" width="11.09765625" style="78" hidden="1" customWidth="1"/>
    <col min="9" max="9" width="10.59765625" style="78" hidden="1" customWidth="1"/>
    <col min="10" max="10" width="11.09765625" style="78" hidden="1" customWidth="1"/>
    <col min="11" max="13" width="0" style="78" hidden="1" customWidth="1"/>
    <col min="14" max="16384" width="6.69921875" style="78" customWidth="1"/>
  </cols>
  <sheetData>
    <row r="1" spans="1:7" ht="12.75">
      <c r="A1" s="141" t="s">
        <v>248</v>
      </c>
      <c r="B1" s="141"/>
      <c r="C1" s="141"/>
      <c r="D1" s="141"/>
      <c r="E1" s="141"/>
      <c r="F1" s="141"/>
      <c r="G1" s="141"/>
    </row>
    <row r="2" spans="2:31" ht="13.5">
      <c r="B2" s="154" t="s">
        <v>195</v>
      </c>
      <c r="C2" s="154"/>
      <c r="D2" s="154"/>
      <c r="E2" s="154"/>
      <c r="F2" s="154"/>
      <c r="G2" s="154"/>
      <c r="H2" s="79"/>
      <c r="I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3.5">
      <c r="B3" s="154" t="s">
        <v>196</v>
      </c>
      <c r="C3" s="154"/>
      <c r="D3" s="154"/>
      <c r="E3" s="154"/>
      <c r="F3" s="154"/>
      <c r="G3" s="154"/>
      <c r="H3" s="79"/>
      <c r="I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2:31" ht="14.25" thickBot="1">
      <c r="B4" s="155" t="s">
        <v>268</v>
      </c>
      <c r="C4" s="155"/>
      <c r="D4" s="155"/>
      <c r="E4" s="155"/>
      <c r="F4" s="155"/>
      <c r="G4" s="155"/>
      <c r="H4" s="80" t="s">
        <v>1</v>
      </c>
      <c r="I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12" thickBot="1">
      <c r="A5" s="81"/>
      <c r="B5" s="79"/>
      <c r="C5" s="79"/>
      <c r="D5" s="79"/>
      <c r="E5" s="79"/>
      <c r="F5" s="79"/>
      <c r="G5" s="79"/>
      <c r="H5" s="79"/>
      <c r="I5" s="98" t="s">
        <v>147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1" ht="11.25">
      <c r="A6" s="82" t="s">
        <v>1</v>
      </c>
      <c r="B6" s="82" t="s">
        <v>1</v>
      </c>
      <c r="C6" s="83" t="s">
        <v>184</v>
      </c>
      <c r="D6" s="83"/>
      <c r="E6" s="84"/>
      <c r="F6" s="83" t="s">
        <v>185</v>
      </c>
      <c r="G6" s="83"/>
      <c r="H6" s="79"/>
      <c r="I6" s="7" t="s">
        <v>149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ht="11.25">
      <c r="A7" s="85" t="s">
        <v>40</v>
      </c>
      <c r="B7" s="86" t="s">
        <v>41</v>
      </c>
      <c r="C7" s="87" t="s">
        <v>249</v>
      </c>
      <c r="D7" s="87" t="s">
        <v>250</v>
      </c>
      <c r="E7" s="88"/>
      <c r="F7" s="87" t="str">
        <f>+C7</f>
        <v>Número</v>
      </c>
      <c r="G7" s="87" t="str">
        <f>+D7</f>
        <v>Porcentaje</v>
      </c>
      <c r="H7" s="79"/>
      <c r="I7" s="9" t="s">
        <v>85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ht="11.25">
      <c r="A8" s="4">
        <v>57</v>
      </c>
      <c r="B8" s="15" t="str">
        <f>+'Cartera por region'!B7</f>
        <v>Promepart</v>
      </c>
      <c r="C8" s="89">
        <f>+'Cartera vigente por mes'!O6</f>
        <v>56966</v>
      </c>
      <c r="D8" s="90">
        <f>+C8/$C$18</f>
        <v>0.048481000700415396</v>
      </c>
      <c r="E8" s="91"/>
      <c r="F8" s="89">
        <f>+'Cartera vigente por mes'!O79</f>
        <v>98524</v>
      </c>
      <c r="G8" s="90">
        <f>+F8/$F$18</f>
        <v>0.03826286202510753</v>
      </c>
      <c r="H8" s="92"/>
      <c r="I8" s="93">
        <f>+C8/C$31</f>
        <v>0.04617754107795692</v>
      </c>
      <c r="J8" s="93">
        <f>+F8/F$31</f>
        <v>0.0361014375498335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31" ht="11.25">
      <c r="A9" s="4">
        <v>67</v>
      </c>
      <c r="B9" s="15" t="str">
        <f>+'Cartera por region'!B8</f>
        <v>Colmena Golden Cross</v>
      </c>
      <c r="C9" s="89">
        <f>+'Cartera vigente por mes'!O8</f>
        <v>155995</v>
      </c>
      <c r="D9" s="90">
        <f>+C9/$C$18</f>
        <v>0.13275978134784433</v>
      </c>
      <c r="E9" s="91"/>
      <c r="F9" s="89">
        <f>+'Cartera vigente por mes'!O81</f>
        <v>346825</v>
      </c>
      <c r="G9" s="90">
        <f>+F9/$F$18</f>
        <v>0.1346932434925289</v>
      </c>
      <c r="H9" s="92"/>
      <c r="I9" s="93">
        <f>+C9/C$31</f>
        <v>0.12645201559624847</v>
      </c>
      <c r="J9" s="93">
        <f>+F9/F$31</f>
        <v>0.1270845791707706</v>
      </c>
      <c r="K9" s="92"/>
      <c r="L9" s="92"/>
      <c r="M9" s="92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ht="11.25">
      <c r="A10" s="4">
        <v>70</v>
      </c>
      <c r="B10" s="15" t="str">
        <f>+'Cartera por region'!B9</f>
        <v>Normédica</v>
      </c>
      <c r="C10" s="89">
        <f>+'Cartera vigente por mes'!O9</f>
        <v>21656</v>
      </c>
      <c r="D10" s="90">
        <f>+C10/$C$18</f>
        <v>0.018430371645686828</v>
      </c>
      <c r="E10" s="91"/>
      <c r="F10" s="89">
        <f>+'Cartera vigente por mes'!O82</f>
        <v>52783</v>
      </c>
      <c r="G10" s="90">
        <f>+F10/$F$18</f>
        <v>0.020498849481052846</v>
      </c>
      <c r="H10" s="92"/>
      <c r="I10" s="93">
        <f>+C10/C$31</f>
        <v>0.017554696302781222</v>
      </c>
      <c r="J10" s="93">
        <f>+F10/F$31</f>
        <v>0.019340893368040898</v>
      </c>
      <c r="K10" s="92"/>
      <c r="L10" s="92"/>
      <c r="M10" s="92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</row>
    <row r="11" spans="1:31" ht="11.25">
      <c r="A11" s="4">
        <v>78</v>
      </c>
      <c r="B11" s="15" t="str">
        <f>+'Cartera por region'!B10</f>
        <v>ING Salud S.A.</v>
      </c>
      <c r="C11" s="89">
        <f>+'Cartera vigente por mes'!O10</f>
        <v>285557</v>
      </c>
      <c r="D11" s="90">
        <f>+C11/$C$18</f>
        <v>0.24302371795471894</v>
      </c>
      <c r="E11" s="91"/>
      <c r="F11" s="89">
        <f>+'Cartera vigente por mes'!O83</f>
        <v>594822</v>
      </c>
      <c r="G11" s="90">
        <f>+F11/$F$18</f>
        <v>0.23100556326883306</v>
      </c>
      <c r="H11" s="92"/>
      <c r="I11" s="93">
        <f>+C11/C$31</f>
        <v>0.23147702309444484</v>
      </c>
      <c r="J11" s="93">
        <f>+F11/F$31</f>
        <v>0.21795632826790487</v>
      </c>
      <c r="K11" s="92"/>
      <c r="L11" s="92"/>
      <c r="M11" s="92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ht="11.25">
      <c r="A12" s="4">
        <v>80</v>
      </c>
      <c r="B12" s="15" t="str">
        <f>+'Cartera por region'!B11</f>
        <v>Vida Tres</v>
      </c>
      <c r="C12" s="89">
        <f>+'Cartera vigente por mes'!O11</f>
        <v>67841</v>
      </c>
      <c r="D12" s="90">
        <f>+C12/$C$18</f>
        <v>0.05773618594454378</v>
      </c>
      <c r="E12" s="91"/>
      <c r="F12" s="89">
        <f>+'Cartera vigente por mes'!O84</f>
        <v>138111</v>
      </c>
      <c r="G12" s="90">
        <f>+F12/$F$18</f>
        <v>0.05363690204569065</v>
      </c>
      <c r="H12" s="92"/>
      <c r="I12" s="93">
        <f>+C12/C$31</f>
        <v>0.05499298817311511</v>
      </c>
      <c r="J12" s="93">
        <f>+F12/F$31</f>
        <v>0.050607015970170255</v>
      </c>
      <c r="K12" s="92"/>
      <c r="L12" s="92"/>
      <c r="M12" s="92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31" ht="11.25">
      <c r="A13" s="4">
        <v>88</v>
      </c>
      <c r="B13" s="15" t="str">
        <f>+'Cartera por region'!B12</f>
        <v>Mas Vida</v>
      </c>
      <c r="C13" s="89">
        <f>+'Cartera vigente por mes'!O12</f>
        <v>93800</v>
      </c>
      <c r="D13" s="90">
        <f>+C13/$C$18</f>
        <v>0.07982863226659699</v>
      </c>
      <c r="E13" s="91"/>
      <c r="F13" s="89">
        <f>+'Cartera vigente por mes'!O85</f>
        <v>196249</v>
      </c>
      <c r="G13" s="90">
        <f>+F13/$F$18</f>
        <v>0.07621542375020632</v>
      </c>
      <c r="H13" s="92"/>
      <c r="I13" s="93">
        <f>+C13/C$31</f>
        <v>0.07603576437019204</v>
      </c>
      <c r="J13" s="93">
        <f>+F13/F$31</f>
        <v>0.07191010330190892</v>
      </c>
      <c r="K13" s="92"/>
      <c r="L13" s="92"/>
      <c r="M13" s="92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1:31" ht="11.25">
      <c r="A14" s="4">
        <v>99</v>
      </c>
      <c r="B14" s="15" t="str">
        <f>+'Cartera por region'!B13</f>
        <v>Isapre Banmédica</v>
      </c>
      <c r="C14" s="89">
        <f>+'Cartera vigente por mes'!O13</f>
        <v>223127</v>
      </c>
      <c r="D14" s="90">
        <f>+C14/$C$18</f>
        <v>0.18989257176704677</v>
      </c>
      <c r="E14" s="91"/>
      <c r="F14" s="89">
        <f>+'Cartera vigente por mes'!O86</f>
        <v>489936</v>
      </c>
      <c r="G14" s="90">
        <f>+F14/$F$18</f>
        <v>0.19027194966843694</v>
      </c>
      <c r="H14" s="92"/>
      <c r="I14" s="93">
        <f>+C14/C$31</f>
        <v>0.1808702771495505</v>
      </c>
      <c r="J14" s="93">
        <f>+F14/F$31</f>
        <v>0.17952370901927678</v>
      </c>
      <c r="K14" s="92"/>
      <c r="L14" s="92"/>
      <c r="M14" s="92"/>
      <c r="N14" s="79"/>
      <c r="O14" s="63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1" ht="11.25">
      <c r="A15" s="4">
        <v>104</v>
      </c>
      <c r="B15" s="15" t="str">
        <f>+'Cartera por region'!B14</f>
        <v>Sfera</v>
      </c>
      <c r="C15" s="89">
        <f>+'Cartera vigente por mes'!O14</f>
        <v>20738</v>
      </c>
      <c r="D15" s="90">
        <f>+C15/$C$18</f>
        <v>0.017649106353354888</v>
      </c>
      <c r="E15" s="91"/>
      <c r="F15" s="89">
        <f>+'Cartera vigente por mes'!O87</f>
        <v>36912</v>
      </c>
      <c r="G15" s="90">
        <f>+F15/$F$18</f>
        <v>0.014335174810916822</v>
      </c>
      <c r="H15" s="92"/>
      <c r="I15" s="93">
        <f>+C15/C$31</f>
        <v>0.016810550975576145</v>
      </c>
      <c r="J15" s="93">
        <f>+F15/F$31</f>
        <v>0.013525397495427043</v>
      </c>
      <c r="K15" s="92"/>
      <c r="L15" s="92"/>
      <c r="M15" s="92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31" ht="11.25">
      <c r="A16" s="4">
        <v>107</v>
      </c>
      <c r="B16" s="15" t="str">
        <f>+'Cartera por region'!B15</f>
        <v>Consalud S.A.</v>
      </c>
      <c r="C16" s="89">
        <f>+'Cartera vigente por mes'!O15</f>
        <v>249337</v>
      </c>
      <c r="D16" s="90">
        <f>+C16/$C$18</f>
        <v>0.21219863201979206</v>
      </c>
      <c r="E16" s="91"/>
      <c r="F16" s="89">
        <f>+'Cartera vigente por mes'!O88</f>
        <v>620763</v>
      </c>
      <c r="G16" s="90">
        <f>+F16/$F$18</f>
        <v>0.24108003145722692</v>
      </c>
      <c r="H16" s="92"/>
      <c r="I16" s="93">
        <f>+C16/C$31</f>
        <v>0.2021165179186628</v>
      </c>
      <c r="J16" s="93">
        <f>+F16/F$31</f>
        <v>0.22746170149148726</v>
      </c>
      <c r="K16" s="92"/>
      <c r="L16" s="92"/>
      <c r="M16" s="92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</row>
    <row r="17" spans="1:31" ht="11.25">
      <c r="A17" s="4"/>
      <c r="B17" s="4"/>
      <c r="C17" s="94"/>
      <c r="D17" s="94"/>
      <c r="E17" s="91"/>
      <c r="F17" s="91"/>
      <c r="G17" s="91"/>
      <c r="H17" s="92"/>
      <c r="I17" s="92"/>
      <c r="J17" s="92"/>
      <c r="K17" s="92"/>
      <c r="L17" s="92"/>
      <c r="M17" s="92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ht="11.25">
      <c r="A18" s="1"/>
      <c r="B18" s="15" t="s">
        <v>49</v>
      </c>
      <c r="C18" s="91">
        <f>SUM(C8:C17)</f>
        <v>1175017</v>
      </c>
      <c r="D18" s="90">
        <f>+C18/$C$31</f>
        <v>0.9524873746585281</v>
      </c>
      <c r="E18" s="91"/>
      <c r="F18" s="91">
        <f>SUM(F8:F17)</f>
        <v>2574925</v>
      </c>
      <c r="G18" s="90">
        <f>+F18/$F$31</f>
        <v>0.9435111656348202</v>
      </c>
      <c r="H18" s="92"/>
      <c r="I18" s="93">
        <f>+C18/C$31</f>
        <v>0.9524873746585281</v>
      </c>
      <c r="J18" s="93">
        <f>+F18/F$31</f>
        <v>0.9435111656348202</v>
      </c>
      <c r="K18" s="92"/>
      <c r="L18" s="92"/>
      <c r="M18" s="92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1" ht="11.25">
      <c r="A19" s="4"/>
      <c r="B19" s="4"/>
      <c r="C19" s="94"/>
      <c r="D19" s="94"/>
      <c r="E19" s="91"/>
      <c r="F19" s="91"/>
      <c r="G19" s="91"/>
      <c r="H19" s="92"/>
      <c r="I19" s="92"/>
      <c r="J19" s="92"/>
      <c r="K19" s="92"/>
      <c r="L19" s="92"/>
      <c r="M19" s="92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ht="11.25">
      <c r="A20" s="4">
        <v>62</v>
      </c>
      <c r="B20" s="15" t="s">
        <v>50</v>
      </c>
      <c r="C20" s="89">
        <f>+'Cartera vigente por mes'!O20</f>
        <v>2038</v>
      </c>
      <c r="D20" s="90">
        <f aca="true" t="shared" si="0" ref="D20:D27">+C20/$C$29</f>
        <v>0.034770443416989406</v>
      </c>
      <c r="E20" s="91"/>
      <c r="F20" s="89">
        <f>+'Cartera vigente por mes'!O93</f>
        <v>7154</v>
      </c>
      <c r="G20" s="90">
        <f aca="true" t="shared" si="1" ref="G20:G27">+F20/$F$29</f>
        <v>0.04640542802099077</v>
      </c>
      <c r="H20" s="92"/>
      <c r="I20" s="93">
        <f aca="true" t="shared" si="2" ref="I20:I27">+C20/C$31</f>
        <v>0.001652035051028266</v>
      </c>
      <c r="J20" s="93">
        <f aca="true" t="shared" si="3" ref="J20:J27">+F20/F$31</f>
        <v>0.002621388537123024</v>
      </c>
      <c r="K20" s="92"/>
      <c r="L20" s="92"/>
      <c r="M20" s="92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31" ht="11.25">
      <c r="A21" s="4">
        <v>63</v>
      </c>
      <c r="B21" s="15" t="s">
        <v>51</v>
      </c>
      <c r="C21" s="89">
        <f>+'Cartera vigente por mes'!O21</f>
        <v>18217</v>
      </c>
      <c r="D21" s="90">
        <f t="shared" si="0"/>
        <v>0.3108013580604985</v>
      </c>
      <c r="E21" s="91"/>
      <c r="F21" s="89">
        <f>+'Cartera vigente por mes'!O94</f>
        <v>46457</v>
      </c>
      <c r="G21" s="90">
        <f t="shared" si="1"/>
        <v>0.3013498699428527</v>
      </c>
      <c r="H21" s="92"/>
      <c r="I21" s="93">
        <f t="shared" si="2"/>
        <v>0.01476698848114913</v>
      </c>
      <c r="J21" s="93">
        <f t="shared" si="3"/>
        <v>0.017022902889170303</v>
      </c>
      <c r="K21" s="92"/>
      <c r="L21" s="92"/>
      <c r="M21" s="92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31" ht="11.25">
      <c r="A22" s="4">
        <v>65</v>
      </c>
      <c r="B22" s="15" t="s">
        <v>52</v>
      </c>
      <c r="C22" s="89">
        <f>+'Cartera vigente por mes'!O22</f>
        <v>10193</v>
      </c>
      <c r="D22" s="90">
        <f t="shared" si="0"/>
        <v>0.17390340026956477</v>
      </c>
      <c r="E22" s="91"/>
      <c r="F22" s="89">
        <f>+'Cartera vigente por mes'!O95</f>
        <v>34126</v>
      </c>
      <c r="G22" s="90">
        <f t="shared" si="1"/>
        <v>0.22136310269000992</v>
      </c>
      <c r="H22" s="92"/>
      <c r="I22" s="93">
        <f t="shared" si="2"/>
        <v>0.008262607102615857</v>
      </c>
      <c r="J22" s="93">
        <f t="shared" si="3"/>
        <v>0.012504543642418273</v>
      </c>
      <c r="K22" s="92"/>
      <c r="L22" s="92"/>
      <c r="M22" s="92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ht="11.25">
      <c r="A23" s="4">
        <v>68</v>
      </c>
      <c r="B23" s="15" t="s">
        <v>53</v>
      </c>
      <c r="C23" s="89">
        <f>+'Cartera vigente por mes'!O23</f>
        <v>1605</v>
      </c>
      <c r="D23" s="90">
        <f t="shared" si="0"/>
        <v>0.0273830037704946</v>
      </c>
      <c r="E23" s="91"/>
      <c r="F23" s="89">
        <f>+'Cartera vigente por mes'!O96</f>
        <v>5224</v>
      </c>
      <c r="G23" s="90">
        <f t="shared" si="1"/>
        <v>0.03388621134772935</v>
      </c>
      <c r="H23" s="92"/>
      <c r="I23" s="93">
        <f t="shared" si="2"/>
        <v>0.0013010383988716228</v>
      </c>
      <c r="J23" s="93">
        <f t="shared" si="3"/>
        <v>0.0019141925800853618</v>
      </c>
      <c r="K23" s="92"/>
      <c r="L23" s="92"/>
      <c r="M23" s="92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ht="11.25">
      <c r="A24" s="4">
        <v>76</v>
      </c>
      <c r="B24" s="15" t="s">
        <v>54</v>
      </c>
      <c r="C24" s="89">
        <f>+'Cartera vigente por mes'!O24</f>
        <v>13095</v>
      </c>
      <c r="D24" s="90">
        <f t="shared" si="0"/>
        <v>0.22341460085646528</v>
      </c>
      <c r="E24" s="91"/>
      <c r="F24" s="89">
        <f>+'Cartera vigente por mes'!O97</f>
        <v>27090</v>
      </c>
      <c r="G24" s="90">
        <f t="shared" si="1"/>
        <v>0.17572309827909421</v>
      </c>
      <c r="H24" s="92"/>
      <c r="I24" s="93">
        <f t="shared" si="2"/>
        <v>0.010615014226307727</v>
      </c>
      <c r="J24" s="93">
        <f t="shared" si="3"/>
        <v>0.009926392992823977</v>
      </c>
      <c r="K24" s="92"/>
      <c r="L24" s="92"/>
      <c r="M24" s="92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1.25">
      <c r="A25" s="4">
        <v>81</v>
      </c>
      <c r="B25" s="15" t="s">
        <v>55</v>
      </c>
      <c r="C25" s="89">
        <f>+'Cartera vigente por mes'!O25</f>
        <v>6193</v>
      </c>
      <c r="D25" s="90">
        <f t="shared" si="0"/>
        <v>0.10565915411256889</v>
      </c>
      <c r="E25" s="91"/>
      <c r="F25" s="89">
        <f>+'Cartera vigente por mes'!O98</f>
        <v>14038</v>
      </c>
      <c r="G25" s="90">
        <f t="shared" si="1"/>
        <v>0.09105946303587761</v>
      </c>
      <c r="H25" s="92"/>
      <c r="I25" s="93">
        <f t="shared" si="2"/>
        <v>0.005020143803247327</v>
      </c>
      <c r="J25" s="93">
        <f t="shared" si="3"/>
        <v>0.005143842924815909</v>
      </c>
      <c r="K25" s="92"/>
      <c r="L25" s="92"/>
      <c r="M25" s="92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11.25">
      <c r="A26" s="4">
        <v>85</v>
      </c>
      <c r="B26" s="15" t="s">
        <v>56</v>
      </c>
      <c r="C26" s="89">
        <f>+'Cartera vigente por mes'!O26</f>
        <v>5749</v>
      </c>
      <c r="D26" s="90">
        <f t="shared" si="0"/>
        <v>0.09808404278914234</v>
      </c>
      <c r="E26" s="91"/>
      <c r="F26" s="89">
        <f>+'Cartera vigente por mes'!O99</f>
        <v>15321</v>
      </c>
      <c r="G26" s="90">
        <f t="shared" si="1"/>
        <v>0.09938182313525294</v>
      </c>
      <c r="H26" s="92"/>
      <c r="I26" s="93">
        <f t="shared" si="2"/>
        <v>0.00466023037701742</v>
      </c>
      <c r="J26" s="93">
        <f t="shared" si="3"/>
        <v>0.005613963345996904</v>
      </c>
      <c r="K26" s="92"/>
      <c r="L26" s="92"/>
      <c r="M26" s="92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ht="11.25">
      <c r="A27" s="4">
        <v>94</v>
      </c>
      <c r="B27" s="15" t="s">
        <v>57</v>
      </c>
      <c r="C27" s="89">
        <f>+'Cartera vigente por mes'!O27</f>
        <v>1523</v>
      </c>
      <c r="D27" s="90">
        <f t="shared" si="0"/>
        <v>0.025983996724276183</v>
      </c>
      <c r="E27" s="91"/>
      <c r="F27" s="89">
        <f>+'Cartera vigente por mes'!O100</f>
        <v>4753</v>
      </c>
      <c r="G27" s="90">
        <f t="shared" si="1"/>
        <v>0.030831003548192498</v>
      </c>
      <c r="H27" s="92"/>
      <c r="I27" s="93">
        <f t="shared" si="2"/>
        <v>0.0012345679012345679</v>
      </c>
      <c r="J27" s="93">
        <f t="shared" si="3"/>
        <v>0.0017416074527461189</v>
      </c>
      <c r="K27" s="92"/>
      <c r="L27" s="92"/>
      <c r="M27" s="92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ht="11.25">
      <c r="A28" s="4"/>
      <c r="B28" s="4"/>
      <c r="C28" s="94"/>
      <c r="D28" s="94"/>
      <c r="E28" s="91"/>
      <c r="F28" s="91"/>
      <c r="G28" s="91"/>
      <c r="H28" s="92"/>
      <c r="I28" s="92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</row>
    <row r="29" spans="1:31" ht="11.25">
      <c r="A29" s="15"/>
      <c r="B29" s="15" t="s">
        <v>58</v>
      </c>
      <c r="C29" s="91">
        <f>SUM(C20:C27)</f>
        <v>58613</v>
      </c>
      <c r="D29" s="90">
        <f>+C29/$C$31</f>
        <v>0.047512625341471916</v>
      </c>
      <c r="E29" s="91"/>
      <c r="F29" s="91">
        <f>SUM(F20:F27)</f>
        <v>154163</v>
      </c>
      <c r="G29" s="90">
        <f>+F29/$F$31</f>
        <v>0.05648883436517987</v>
      </c>
      <c r="H29" s="92"/>
      <c r="I29" s="93">
        <f>+C29/C$31</f>
        <v>0.047512625341471916</v>
      </c>
      <c r="J29" s="93">
        <f>+F29/F$31</f>
        <v>0.05648883436517987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11.25">
      <c r="A30" s="4"/>
      <c r="B30" s="4"/>
      <c r="C30" s="94"/>
      <c r="D30" s="94"/>
      <c r="E30" s="91"/>
      <c r="F30" s="91"/>
      <c r="G30" s="91"/>
      <c r="H30" s="92"/>
      <c r="I30" s="9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12" thickBot="1">
      <c r="A31" s="22"/>
      <c r="B31" s="22" t="s">
        <v>59</v>
      </c>
      <c r="C31" s="91">
        <f>C18+C29</f>
        <v>1233630</v>
      </c>
      <c r="D31" s="95">
        <f>D18+D29</f>
        <v>1</v>
      </c>
      <c r="E31" s="91"/>
      <c r="F31" s="91">
        <f>F18+F29</f>
        <v>2729088</v>
      </c>
      <c r="G31" s="95">
        <f>G18+G29</f>
        <v>1</v>
      </c>
      <c r="H31" s="92"/>
      <c r="I31" s="93">
        <f>+I18+I29</f>
        <v>1</v>
      </c>
      <c r="J31" s="93">
        <f>+J18+J29</f>
        <v>1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11.25">
      <c r="A32" s="96"/>
      <c r="B32" s="96"/>
      <c r="C32" s="96"/>
      <c r="D32" s="96"/>
      <c r="E32" s="84"/>
      <c r="F32" s="84"/>
      <c r="G32" s="84"/>
      <c r="H32" s="92"/>
      <c r="I32" s="92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2:31" ht="11.25">
      <c r="B33" s="15" t="str">
        <f>+'Cartera vigente por mes'!B33</f>
        <v>Fuente: Superintendencia de Isapres, Archivo Maestro de Beneficiarios.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2:31" ht="11.25">
      <c r="B34" s="97" t="s">
        <v>262</v>
      </c>
      <c r="C34" s="1"/>
      <c r="D34" s="1"/>
      <c r="E34" s="1"/>
      <c r="F34" s="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2:7" ht="34.5" customHeight="1">
      <c r="B35" s="146">
        <f>+'Cartera por region'!B36</f>
      </c>
      <c r="C35" s="146"/>
      <c r="D35" s="146"/>
      <c r="E35" s="146"/>
      <c r="F35" s="146"/>
      <c r="G35" s="146"/>
    </row>
    <row r="36" spans="2:7" ht="47.25" customHeight="1">
      <c r="B36" s="146">
        <f>+'Cartera por region'!B37</f>
      </c>
      <c r="C36" s="146"/>
      <c r="D36" s="146"/>
      <c r="E36" s="146"/>
      <c r="F36" s="146"/>
      <c r="G36" s="146"/>
    </row>
    <row r="37" spans="2:7" ht="35.25" customHeight="1">
      <c r="B37" s="146">
        <f>+'Cartera por region'!B38:S38</f>
      </c>
      <c r="C37" s="146"/>
      <c r="D37" s="146"/>
      <c r="E37" s="146"/>
      <c r="F37" s="146"/>
      <c r="G37" s="146"/>
    </row>
    <row r="38" spans="1:7" ht="12.75">
      <c r="A38" s="141" t="s">
        <v>248</v>
      </c>
      <c r="B38" s="141"/>
      <c r="C38" s="141"/>
      <c r="D38" s="141"/>
      <c r="E38" s="141"/>
      <c r="F38" s="141"/>
      <c r="G38" s="141"/>
    </row>
  </sheetData>
  <mergeCells count="8">
    <mergeCell ref="A1:G1"/>
    <mergeCell ref="A38:G38"/>
    <mergeCell ref="B37:G37"/>
    <mergeCell ref="B36:G36"/>
    <mergeCell ref="B2:G2"/>
    <mergeCell ref="B3:G3"/>
    <mergeCell ref="B4:G4"/>
    <mergeCell ref="B35:G35"/>
  </mergeCells>
  <hyperlinks>
    <hyperlink ref="A1" location="Indice!A1" display="Volver"/>
    <hyperlink ref="A38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8"/>
  <sheetViews>
    <sheetView showGridLines="0" zoomScale="75" zoomScaleNormal="75" workbookViewId="0" topLeftCell="A1">
      <selection activeCell="B4" sqref="B4:G4"/>
    </sheetView>
  </sheetViews>
  <sheetFormatPr defaultColWidth="6.796875" defaultRowHeight="15"/>
  <cols>
    <col min="1" max="1" width="3.59765625" style="78" bestFit="1" customWidth="1"/>
    <col min="2" max="2" width="27.19921875" style="78" customWidth="1"/>
    <col min="3" max="3" width="13.8984375" style="78" customWidth="1"/>
    <col min="4" max="4" width="14.8984375" style="78" customWidth="1"/>
    <col min="5" max="5" width="4.19921875" style="78" customWidth="1"/>
    <col min="6" max="6" width="14.3984375" style="78" customWidth="1"/>
    <col min="7" max="7" width="13.19921875" style="78" customWidth="1"/>
    <col min="8" max="8" width="11.09765625" style="78" hidden="1" customWidth="1"/>
    <col min="9" max="9" width="9.19921875" style="78" hidden="1" customWidth="1"/>
    <col min="10" max="10" width="11.09765625" style="78" hidden="1" customWidth="1"/>
    <col min="11" max="35" width="0" style="78" hidden="1" customWidth="1"/>
    <col min="36" max="36" width="0.59375" style="78" customWidth="1"/>
    <col min="37" max="16384" width="6.69921875" style="78" customWidth="1"/>
  </cols>
  <sheetData>
    <row r="1" spans="1:7" ht="12.75">
      <c r="A1" s="141" t="s">
        <v>248</v>
      </c>
      <c r="B1" s="141"/>
      <c r="C1" s="141"/>
      <c r="D1" s="141"/>
      <c r="E1" s="141"/>
      <c r="F1" s="141"/>
      <c r="G1" s="141"/>
    </row>
    <row r="2" spans="2:31" ht="13.5">
      <c r="B2" s="154" t="s">
        <v>195</v>
      </c>
      <c r="C2" s="154"/>
      <c r="D2" s="154"/>
      <c r="E2" s="154"/>
      <c r="F2" s="154"/>
      <c r="G2" s="154"/>
      <c r="H2" s="79"/>
      <c r="I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3.5">
      <c r="B3" s="154" t="s">
        <v>242</v>
      </c>
      <c r="C3" s="154"/>
      <c r="D3" s="154"/>
      <c r="E3" s="154"/>
      <c r="F3" s="154"/>
      <c r="G3" s="154"/>
      <c r="H3" s="79"/>
      <c r="I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2:31" ht="13.5">
      <c r="B4" s="155" t="str">
        <f>+'Participacion de cartera'!B4</f>
        <v>DICIEMBRE DE 2003 (*)</v>
      </c>
      <c r="C4" s="155"/>
      <c r="D4" s="155"/>
      <c r="E4" s="155"/>
      <c r="F4" s="155"/>
      <c r="G4" s="155"/>
      <c r="H4" s="80" t="s">
        <v>1</v>
      </c>
      <c r="I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12" thickBot="1">
      <c r="A5" s="81"/>
      <c r="B5" s="79"/>
      <c r="C5" s="79"/>
      <c r="D5" s="79"/>
      <c r="E5" s="79"/>
      <c r="F5" s="79"/>
      <c r="G5" s="79"/>
      <c r="H5" s="79"/>
      <c r="I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1" ht="11.25">
      <c r="A6" s="82" t="s">
        <v>1</v>
      </c>
      <c r="B6" s="82" t="s">
        <v>1</v>
      </c>
      <c r="C6" s="83" t="s">
        <v>184</v>
      </c>
      <c r="D6" s="83"/>
      <c r="E6" s="84"/>
      <c r="F6" s="83" t="s">
        <v>185</v>
      </c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ht="11.25">
      <c r="A7" s="85" t="s">
        <v>40</v>
      </c>
      <c r="B7" s="86" t="s">
        <v>41</v>
      </c>
      <c r="C7" s="87" t="s">
        <v>249</v>
      </c>
      <c r="D7" s="87" t="s">
        <v>250</v>
      </c>
      <c r="E7" s="88"/>
      <c r="F7" s="87" t="str">
        <f>+C7</f>
        <v>Número</v>
      </c>
      <c r="G7" s="87" t="str">
        <f>+D7</f>
        <v>Porcentaje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ht="11.25">
      <c r="A8" s="4">
        <v>57</v>
      </c>
      <c r="B8" s="15" t="str">
        <f>+'Participacion de cartera'!B8</f>
        <v>Promepart</v>
      </c>
      <c r="C8" s="89">
        <f>+'Participacion de cartera'!C8</f>
        <v>56966</v>
      </c>
      <c r="D8" s="90">
        <f>+C8/$C$18</f>
        <v>0.048481000700415396</v>
      </c>
      <c r="E8" s="91"/>
      <c r="F8" s="89">
        <f>+'Participacion de cartera'!F8</f>
        <v>98524</v>
      </c>
      <c r="G8" s="90">
        <f>+F8/$F$18</f>
        <v>0.03826286202510753</v>
      </c>
      <c r="H8" s="92">
        <v>6</v>
      </c>
      <c r="I8" s="93">
        <f>+C8/C$31</f>
        <v>0.04617754107795692</v>
      </c>
      <c r="J8" s="93">
        <f>+F8/F$31</f>
        <v>0.0361014375498335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31" ht="11.25">
      <c r="A9" s="4">
        <v>67</v>
      </c>
      <c r="B9" s="15" t="str">
        <f>+'Participacion de cartera'!B9</f>
        <v>Colmena Golden Cross</v>
      </c>
      <c r="C9" s="89">
        <f>+'Participacion de cartera'!C9</f>
        <v>155995</v>
      </c>
      <c r="D9" s="90">
        <f>+C9/$C$18</f>
        <v>0.13275978134784433</v>
      </c>
      <c r="E9" s="91"/>
      <c r="F9" s="89">
        <f>+'Participacion de cartera'!F9</f>
        <v>346825</v>
      </c>
      <c r="G9" s="90">
        <f>+F9/$F$18</f>
        <v>0.1346932434925289</v>
      </c>
      <c r="H9" s="92">
        <v>4</v>
      </c>
      <c r="I9" s="93">
        <f>+C9/C$31</f>
        <v>0.12645201559624847</v>
      </c>
      <c r="J9" s="93">
        <f>+F9/F$31</f>
        <v>0.1270845791707706</v>
      </c>
      <c r="K9" s="92"/>
      <c r="L9" s="92"/>
      <c r="M9" s="92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ht="11.25">
      <c r="A10" s="4">
        <v>70</v>
      </c>
      <c r="B10" s="15" t="str">
        <f>+'Participacion de cartera'!B10</f>
        <v>Normédica</v>
      </c>
      <c r="C10" s="89">
        <f>+'Participacion de cartera'!C10</f>
        <v>21656</v>
      </c>
      <c r="D10" s="90">
        <f>+C10/$C$18</f>
        <v>0.018430371645686828</v>
      </c>
      <c r="E10" s="91"/>
      <c r="F10" s="89">
        <f>+'Participacion de cartera'!F10</f>
        <v>52783</v>
      </c>
      <c r="G10" s="90">
        <f>+F10/$F$18</f>
        <v>0.020498849481052846</v>
      </c>
      <c r="H10" s="92"/>
      <c r="I10" s="93">
        <f>+C10/C$31</f>
        <v>0.017554696302781222</v>
      </c>
      <c r="J10" s="93">
        <f>+F10/F$31</f>
        <v>0.019340893368040898</v>
      </c>
      <c r="K10" s="92"/>
      <c r="L10" s="92"/>
      <c r="M10" s="92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</row>
    <row r="11" spans="1:31" ht="11.25">
      <c r="A11" s="4">
        <v>78</v>
      </c>
      <c r="B11" s="15" t="str">
        <f>+'Participacion de cartera'!B11</f>
        <v>ING Salud S.A.</v>
      </c>
      <c r="C11" s="89">
        <f>+'Participacion de cartera'!C11</f>
        <v>285557</v>
      </c>
      <c r="D11" s="90">
        <f>+C11/$C$18</f>
        <v>0.24302371795471894</v>
      </c>
      <c r="E11" s="91"/>
      <c r="F11" s="89">
        <f>+'Participacion de cartera'!F11</f>
        <v>594822</v>
      </c>
      <c r="G11" s="90">
        <f>+F11/$F$18</f>
        <v>0.23100556326883306</v>
      </c>
      <c r="H11" s="92">
        <v>2</v>
      </c>
      <c r="I11" s="93">
        <f>+C11/C$31</f>
        <v>0.23147702309444484</v>
      </c>
      <c r="J11" s="93">
        <f>+F11/F$31</f>
        <v>0.21795632826790487</v>
      </c>
      <c r="K11" s="92"/>
      <c r="L11" s="92"/>
      <c r="M11" s="92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ht="11.25">
      <c r="A12" s="4">
        <v>80</v>
      </c>
      <c r="B12" s="15" t="str">
        <f>+'Participacion de cartera'!B12</f>
        <v>Vida Tres</v>
      </c>
      <c r="C12" s="89"/>
      <c r="D12" s="90">
        <f>+C12/$C$18</f>
        <v>0</v>
      </c>
      <c r="E12" s="91"/>
      <c r="F12" s="89"/>
      <c r="G12" s="90"/>
      <c r="H12" s="92"/>
      <c r="I12" s="93">
        <f>+C12/C$31</f>
        <v>0</v>
      </c>
      <c r="J12" s="93">
        <f>+F12/F$31</f>
        <v>0</v>
      </c>
      <c r="K12" s="92"/>
      <c r="L12" s="92"/>
      <c r="M12" s="92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31" ht="11.25">
      <c r="A13" s="4">
        <v>88</v>
      </c>
      <c r="B13" s="15" t="str">
        <f>+'Participacion de cartera'!B13</f>
        <v>Mas Vida</v>
      </c>
      <c r="C13" s="89">
        <f>+'Participacion de cartera'!C13</f>
        <v>93800</v>
      </c>
      <c r="D13" s="90">
        <f>+C13/$C$18</f>
        <v>0.07982863226659699</v>
      </c>
      <c r="E13" s="91"/>
      <c r="F13" s="89">
        <f>+'Participacion de cartera'!F13</f>
        <v>196249</v>
      </c>
      <c r="G13" s="90">
        <f>+F13/$F$18</f>
        <v>0.07621542375020632</v>
      </c>
      <c r="H13" s="92">
        <v>7</v>
      </c>
      <c r="I13" s="93">
        <f>+C13/C$31</f>
        <v>0.07603576437019204</v>
      </c>
      <c r="J13" s="93">
        <f>+F13/F$31</f>
        <v>0.07191010330190892</v>
      </c>
      <c r="K13" s="92"/>
      <c r="L13" s="92"/>
      <c r="M13" s="92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1:31" ht="11.25">
      <c r="A14" s="4">
        <v>99</v>
      </c>
      <c r="B14" s="15" t="str">
        <f>+'Participacion de cartera'!B14</f>
        <v>Isapre Banmédica</v>
      </c>
      <c r="C14" s="89">
        <f>+'Participacion de cartera'!C14+'Participacion de cartera'!C12</f>
        <v>290968</v>
      </c>
      <c r="D14" s="90">
        <f>+C14/$C$18</f>
        <v>0.24762875771159057</v>
      </c>
      <c r="E14" s="91"/>
      <c r="F14" s="89">
        <f>+'Participacion de cartera'!F14+'Participacion de cartera'!F12</f>
        <v>628047</v>
      </c>
      <c r="G14" s="90">
        <f>+F14/$F$18</f>
        <v>0.2439088517141276</v>
      </c>
      <c r="H14" s="92">
        <v>1</v>
      </c>
      <c r="I14" s="93">
        <f>+C14/C$31</f>
        <v>0.23586326532266563</v>
      </c>
      <c r="J14" s="93">
        <f>+F14/F$31</f>
        <v>0.23013072498944703</v>
      </c>
      <c r="K14" s="92"/>
      <c r="L14" s="92"/>
      <c r="M14" s="92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1" ht="11.25">
      <c r="A15" s="4">
        <v>104</v>
      </c>
      <c r="B15" s="15" t="str">
        <f>+'Participacion de cartera'!B15</f>
        <v>Sfera</v>
      </c>
      <c r="C15" s="89">
        <f>+'Participacion de cartera'!C15</f>
        <v>20738</v>
      </c>
      <c r="D15" s="90">
        <f>+C15/$C$18</f>
        <v>0.017649106353354888</v>
      </c>
      <c r="E15" s="91"/>
      <c r="F15" s="89">
        <f>+'Participacion de cartera'!F15</f>
        <v>36912</v>
      </c>
      <c r="G15" s="90">
        <f>+F15/$F$18</f>
        <v>0.014335174810916822</v>
      </c>
      <c r="H15" s="92"/>
      <c r="I15" s="93">
        <f>+C15/C$31</f>
        <v>0.016810550975576145</v>
      </c>
      <c r="J15" s="93">
        <f>+F15/F$31</f>
        <v>0.013525397495427043</v>
      </c>
      <c r="K15" s="92"/>
      <c r="L15" s="92"/>
      <c r="M15" s="92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31" ht="11.25">
      <c r="A16" s="4">
        <v>107</v>
      </c>
      <c r="B16" s="15" t="str">
        <f>+'Participacion de cartera'!B16</f>
        <v>Consalud S.A.</v>
      </c>
      <c r="C16" s="89">
        <f>+'Participacion de cartera'!C16</f>
        <v>249337</v>
      </c>
      <c r="D16" s="90">
        <f>+C16/$C$18</f>
        <v>0.21219863201979206</v>
      </c>
      <c r="E16" s="91"/>
      <c r="F16" s="89">
        <f>+'Participacion de cartera'!F16</f>
        <v>620763</v>
      </c>
      <c r="G16" s="90">
        <f>+F16/$F$18</f>
        <v>0.24108003145722692</v>
      </c>
      <c r="H16" s="92">
        <v>3</v>
      </c>
      <c r="I16" s="93">
        <f>+C16/C$31</f>
        <v>0.2021165179186628</v>
      </c>
      <c r="J16" s="93">
        <f>+F16/F$31</f>
        <v>0.22746170149148726</v>
      </c>
      <c r="K16" s="92"/>
      <c r="L16" s="92"/>
      <c r="M16" s="92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</row>
    <row r="17" spans="1:31" ht="11.25">
      <c r="A17" s="4"/>
      <c r="B17" s="4"/>
      <c r="C17" s="94"/>
      <c r="D17" s="94"/>
      <c r="E17" s="91"/>
      <c r="F17" s="91"/>
      <c r="G17" s="91"/>
      <c r="H17" s="92"/>
      <c r="I17" s="92"/>
      <c r="J17" s="92"/>
      <c r="K17" s="92"/>
      <c r="L17" s="92"/>
      <c r="M17" s="92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ht="11.25">
      <c r="A18" s="1"/>
      <c r="B18" s="15" t="s">
        <v>49</v>
      </c>
      <c r="C18" s="91">
        <f>SUM(C8:C17)</f>
        <v>1175017</v>
      </c>
      <c r="D18" s="90">
        <f>+C18/$C$31</f>
        <v>0.9524873746585281</v>
      </c>
      <c r="E18" s="91"/>
      <c r="F18" s="91">
        <f>SUM(F8:F16)</f>
        <v>2574925</v>
      </c>
      <c r="G18" s="90">
        <f>+F18/$F$31</f>
        <v>0.9435111656348202</v>
      </c>
      <c r="H18" s="92"/>
      <c r="I18" s="93">
        <f>+C18/C$31</f>
        <v>0.9524873746585281</v>
      </c>
      <c r="J18" s="93">
        <f>+F18/F$31</f>
        <v>0.9435111656348202</v>
      </c>
      <c r="K18" s="92"/>
      <c r="L18" s="92"/>
      <c r="M18" s="92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1" ht="11.25">
      <c r="A19" s="4"/>
      <c r="B19" s="4"/>
      <c r="C19" s="94"/>
      <c r="D19" s="94"/>
      <c r="E19" s="91"/>
      <c r="F19" s="91"/>
      <c r="G19" s="91"/>
      <c r="H19" s="92"/>
      <c r="I19" s="92"/>
      <c r="J19" s="92"/>
      <c r="K19" s="92"/>
      <c r="L19" s="92"/>
      <c r="M19" s="92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ht="11.25">
      <c r="A20" s="4">
        <v>62</v>
      </c>
      <c r="B20" s="15" t="s">
        <v>50</v>
      </c>
      <c r="C20" s="89">
        <f>+'Participacion de cartera'!C20</f>
        <v>2038</v>
      </c>
      <c r="D20" s="90">
        <f aca="true" t="shared" si="0" ref="D20:D27">+C20/$C$29</f>
        <v>0.034770443416989406</v>
      </c>
      <c r="E20" s="91"/>
      <c r="F20" s="89">
        <f>+'Participacion de cartera'!F20</f>
        <v>7154</v>
      </c>
      <c r="G20" s="90">
        <f aca="true" t="shared" si="1" ref="G20:G27">+F20/$F$29</f>
        <v>0.04640542802099077</v>
      </c>
      <c r="H20" s="92"/>
      <c r="I20" s="93">
        <f aca="true" t="shared" si="2" ref="I20:I27">+C20/C$31</f>
        <v>0.001652035051028266</v>
      </c>
      <c r="J20" s="93">
        <f aca="true" t="shared" si="3" ref="J20:J27">+F20/F$31</f>
        <v>0.002621388537123024</v>
      </c>
      <c r="K20" s="92"/>
      <c r="L20" s="92"/>
      <c r="M20" s="92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31" ht="11.25">
      <c r="A21" s="4">
        <v>63</v>
      </c>
      <c r="B21" s="15" t="s">
        <v>51</v>
      </c>
      <c r="C21" s="89">
        <f>+'Participacion de cartera'!C21</f>
        <v>18217</v>
      </c>
      <c r="D21" s="90">
        <f t="shared" si="0"/>
        <v>0.3108013580604985</v>
      </c>
      <c r="E21" s="91"/>
      <c r="F21" s="89">
        <f>+'Participacion de cartera'!F21</f>
        <v>46457</v>
      </c>
      <c r="G21" s="90">
        <f t="shared" si="1"/>
        <v>0.3013498699428527</v>
      </c>
      <c r="H21" s="92"/>
      <c r="I21" s="93">
        <f t="shared" si="2"/>
        <v>0.01476698848114913</v>
      </c>
      <c r="J21" s="93">
        <f t="shared" si="3"/>
        <v>0.017022902889170303</v>
      </c>
      <c r="K21" s="92"/>
      <c r="L21" s="92"/>
      <c r="M21" s="92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31" ht="11.25">
      <c r="A22" s="4">
        <v>65</v>
      </c>
      <c r="B22" s="15" t="s">
        <v>52</v>
      </c>
      <c r="C22" s="89">
        <f>+'Participacion de cartera'!C22</f>
        <v>10193</v>
      </c>
      <c r="D22" s="90">
        <f t="shared" si="0"/>
        <v>0.17390340026956477</v>
      </c>
      <c r="E22" s="91"/>
      <c r="F22" s="89">
        <f>+'Participacion de cartera'!F22</f>
        <v>34126</v>
      </c>
      <c r="G22" s="90">
        <f t="shared" si="1"/>
        <v>0.22136310269000992</v>
      </c>
      <c r="H22" s="92"/>
      <c r="I22" s="93">
        <f t="shared" si="2"/>
        <v>0.008262607102615857</v>
      </c>
      <c r="J22" s="93">
        <f t="shared" si="3"/>
        <v>0.012504543642418273</v>
      </c>
      <c r="K22" s="92"/>
      <c r="L22" s="92"/>
      <c r="M22" s="92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ht="11.25">
      <c r="A23" s="4">
        <v>68</v>
      </c>
      <c r="B23" s="15" t="s">
        <v>53</v>
      </c>
      <c r="C23" s="89">
        <f>+'Participacion de cartera'!C23</f>
        <v>1605</v>
      </c>
      <c r="D23" s="90">
        <f t="shared" si="0"/>
        <v>0.0273830037704946</v>
      </c>
      <c r="E23" s="91"/>
      <c r="F23" s="89">
        <f>+'Participacion de cartera'!F23</f>
        <v>5224</v>
      </c>
      <c r="G23" s="90">
        <f t="shared" si="1"/>
        <v>0.03388621134772935</v>
      </c>
      <c r="H23" s="92"/>
      <c r="I23" s="93">
        <f t="shared" si="2"/>
        <v>0.0013010383988716228</v>
      </c>
      <c r="J23" s="93">
        <f t="shared" si="3"/>
        <v>0.0019141925800853618</v>
      </c>
      <c r="K23" s="92"/>
      <c r="L23" s="92"/>
      <c r="M23" s="92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ht="11.25">
      <c r="A24" s="4">
        <v>76</v>
      </c>
      <c r="B24" s="15" t="s">
        <v>54</v>
      </c>
      <c r="C24" s="89">
        <f>+'Participacion de cartera'!C24</f>
        <v>13095</v>
      </c>
      <c r="D24" s="90">
        <f t="shared" si="0"/>
        <v>0.22341460085646528</v>
      </c>
      <c r="E24" s="91"/>
      <c r="F24" s="89">
        <f>+'Participacion de cartera'!F24</f>
        <v>27090</v>
      </c>
      <c r="G24" s="90">
        <f t="shared" si="1"/>
        <v>0.17572309827909421</v>
      </c>
      <c r="H24" s="92"/>
      <c r="I24" s="93">
        <f t="shared" si="2"/>
        <v>0.010615014226307727</v>
      </c>
      <c r="J24" s="93">
        <f t="shared" si="3"/>
        <v>0.009926392992823977</v>
      </c>
      <c r="K24" s="92"/>
      <c r="L24" s="92"/>
      <c r="M24" s="92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1.25">
      <c r="A25" s="4">
        <v>81</v>
      </c>
      <c r="B25" s="15" t="s">
        <v>55</v>
      </c>
      <c r="C25" s="89">
        <f>+'Participacion de cartera'!C25</f>
        <v>6193</v>
      </c>
      <c r="D25" s="90">
        <f t="shared" si="0"/>
        <v>0.10565915411256889</v>
      </c>
      <c r="E25" s="91"/>
      <c r="F25" s="89">
        <f>+'Participacion de cartera'!F25</f>
        <v>14038</v>
      </c>
      <c r="G25" s="90">
        <f t="shared" si="1"/>
        <v>0.09105946303587761</v>
      </c>
      <c r="H25" s="92"/>
      <c r="I25" s="93">
        <f t="shared" si="2"/>
        <v>0.005020143803247327</v>
      </c>
      <c r="J25" s="93">
        <f t="shared" si="3"/>
        <v>0.005143842924815909</v>
      </c>
      <c r="K25" s="92"/>
      <c r="L25" s="92"/>
      <c r="M25" s="92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11.25">
      <c r="A26" s="4">
        <v>85</v>
      </c>
      <c r="B26" s="15" t="s">
        <v>56</v>
      </c>
      <c r="C26" s="89">
        <f>+'Participacion de cartera'!C26</f>
        <v>5749</v>
      </c>
      <c r="D26" s="90">
        <f t="shared" si="0"/>
        <v>0.09808404278914234</v>
      </c>
      <c r="E26" s="91"/>
      <c r="F26" s="89">
        <f>+'Participacion de cartera'!F26</f>
        <v>15321</v>
      </c>
      <c r="G26" s="90">
        <f t="shared" si="1"/>
        <v>0.09938182313525294</v>
      </c>
      <c r="H26" s="92"/>
      <c r="I26" s="93">
        <f t="shared" si="2"/>
        <v>0.00466023037701742</v>
      </c>
      <c r="J26" s="93">
        <f t="shared" si="3"/>
        <v>0.005613963345996904</v>
      </c>
      <c r="K26" s="92"/>
      <c r="L26" s="92"/>
      <c r="M26" s="92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ht="11.25">
      <c r="A27" s="4">
        <v>94</v>
      </c>
      <c r="B27" s="15" t="s">
        <v>57</v>
      </c>
      <c r="C27" s="89">
        <f>+'Participacion de cartera'!C27</f>
        <v>1523</v>
      </c>
      <c r="D27" s="90">
        <f t="shared" si="0"/>
        <v>0.025983996724276183</v>
      </c>
      <c r="E27" s="91"/>
      <c r="F27" s="89">
        <f>+'Participacion de cartera'!F27</f>
        <v>4753</v>
      </c>
      <c r="G27" s="90">
        <f t="shared" si="1"/>
        <v>0.030831003548192498</v>
      </c>
      <c r="H27" s="92"/>
      <c r="I27" s="93">
        <f t="shared" si="2"/>
        <v>0.0012345679012345679</v>
      </c>
      <c r="J27" s="93">
        <f t="shared" si="3"/>
        <v>0.0017416074527461189</v>
      </c>
      <c r="K27" s="92"/>
      <c r="L27" s="92"/>
      <c r="M27" s="92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ht="11.25">
      <c r="A28" s="4"/>
      <c r="B28" s="4"/>
      <c r="C28" s="94"/>
      <c r="D28" s="94"/>
      <c r="E28" s="91"/>
      <c r="F28" s="91"/>
      <c r="G28" s="91"/>
      <c r="H28" s="92"/>
      <c r="I28" s="92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</row>
    <row r="29" spans="1:31" ht="11.25">
      <c r="A29" s="15"/>
      <c r="B29" s="15" t="s">
        <v>58</v>
      </c>
      <c r="C29" s="91">
        <f>SUM(C20:C27)</f>
        <v>58613</v>
      </c>
      <c r="D29" s="90">
        <f>+C29/$C$31</f>
        <v>0.047512625341471916</v>
      </c>
      <c r="E29" s="91"/>
      <c r="F29" s="91">
        <f>SUM(F20:F27)</f>
        <v>154163</v>
      </c>
      <c r="G29" s="90">
        <f>+F29/$F$31</f>
        <v>0.05648883436517987</v>
      </c>
      <c r="H29" s="92"/>
      <c r="I29" s="93">
        <f>+C29/C$31</f>
        <v>0.047512625341471916</v>
      </c>
      <c r="J29" s="93">
        <f>+F29/F$31</f>
        <v>0.05648883436517987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11.25">
      <c r="A30" s="4"/>
      <c r="B30" s="4"/>
      <c r="C30" s="94"/>
      <c r="D30" s="94"/>
      <c r="E30" s="91"/>
      <c r="F30" s="91"/>
      <c r="G30" s="91"/>
      <c r="H30" s="92"/>
      <c r="I30" s="9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12" thickBot="1">
      <c r="A31" s="22"/>
      <c r="B31" s="22" t="s">
        <v>59</v>
      </c>
      <c r="C31" s="91">
        <f>C18+C29</f>
        <v>1233630</v>
      </c>
      <c r="D31" s="95">
        <f>D18+D29</f>
        <v>1</v>
      </c>
      <c r="E31" s="91"/>
      <c r="F31" s="91">
        <f>F18+F29</f>
        <v>2729088</v>
      </c>
      <c r="G31" s="95">
        <f>G18+G29</f>
        <v>1</v>
      </c>
      <c r="H31" s="92"/>
      <c r="I31" s="93">
        <f>+I18+I29</f>
        <v>1</v>
      </c>
      <c r="J31" s="93">
        <f>+J18+J29</f>
        <v>1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11.25">
      <c r="A32" s="96"/>
      <c r="B32" s="96"/>
      <c r="C32" s="96"/>
      <c r="D32" s="96"/>
      <c r="E32" s="84"/>
      <c r="F32" s="84"/>
      <c r="G32" s="84"/>
      <c r="H32" s="92"/>
      <c r="I32" s="92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2:31" ht="11.25">
      <c r="B33" s="15" t="str">
        <f>+'Cartera vigente por mes'!B33</f>
        <v>Fuente: Superintendencia de Isapres, Archivo Maestro de Beneficiarios.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ht="11.25">
      <c r="B34" s="97" t="s">
        <v>262</v>
      </c>
    </row>
    <row r="35" spans="2:7" ht="36" customHeight="1">
      <c r="B35" s="146">
        <f>+'Participacion de cartera'!B35:G35</f>
      </c>
      <c r="C35" s="146"/>
      <c r="D35" s="146"/>
      <c r="E35" s="146"/>
      <c r="F35" s="146"/>
      <c r="G35" s="146"/>
    </row>
    <row r="36" spans="2:7" ht="33.75" customHeight="1">
      <c r="B36" s="146">
        <f>+'Participacion de cartera'!B36</f>
      </c>
      <c r="C36" s="146"/>
      <c r="D36" s="146"/>
      <c r="E36" s="146"/>
      <c r="F36" s="146"/>
      <c r="G36" s="146"/>
    </row>
    <row r="37" spans="2:7" ht="33" customHeight="1">
      <c r="B37" s="146">
        <f>+'Participacion de cartera'!B37:G37</f>
      </c>
      <c r="C37" s="146"/>
      <c r="D37" s="146"/>
      <c r="E37" s="146"/>
      <c r="F37" s="146"/>
      <c r="G37" s="146"/>
    </row>
    <row r="38" spans="1:7" ht="12.75">
      <c r="A38" s="141" t="s">
        <v>248</v>
      </c>
      <c r="B38" s="141"/>
      <c r="C38" s="141"/>
      <c r="D38" s="141"/>
      <c r="E38" s="141"/>
      <c r="F38" s="141"/>
      <c r="G38" s="141"/>
    </row>
  </sheetData>
  <mergeCells count="8">
    <mergeCell ref="A1:G1"/>
    <mergeCell ref="A38:G38"/>
    <mergeCell ref="B37:G37"/>
    <mergeCell ref="B36:G36"/>
    <mergeCell ref="B2:G2"/>
    <mergeCell ref="B3:G3"/>
    <mergeCell ref="B4:G4"/>
    <mergeCell ref="B35:G35"/>
  </mergeCells>
  <hyperlinks>
    <hyperlink ref="A1" location="Indice!A1" display="Volver"/>
    <hyperlink ref="A38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84"/>
  <sheetViews>
    <sheetView showGridLines="0" zoomScale="75" zoomScaleNormal="75" workbookViewId="0" topLeftCell="A1">
      <selection activeCell="B3" sqref="B3:H3"/>
    </sheetView>
  </sheetViews>
  <sheetFormatPr defaultColWidth="6.796875" defaultRowHeight="15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6.69921875" style="1" customWidth="1"/>
    <col min="10" max="10" width="10.19921875" style="1" customWidth="1"/>
    <col min="11" max="11" width="11.8984375" style="1" customWidth="1"/>
    <col min="12" max="16384" width="6.69921875" style="1" customWidth="1"/>
  </cols>
  <sheetData>
    <row r="1" spans="1:8" ht="12.75">
      <c r="A1" s="141" t="s">
        <v>248</v>
      </c>
      <c r="B1" s="141"/>
      <c r="C1" s="141"/>
      <c r="D1" s="141"/>
      <c r="E1" s="141"/>
      <c r="F1" s="141"/>
      <c r="G1" s="141"/>
      <c r="H1" s="141"/>
    </row>
    <row r="2" spans="2:8" ht="13.5">
      <c r="B2" s="143" t="s">
        <v>176</v>
      </c>
      <c r="C2" s="143"/>
      <c r="D2" s="143"/>
      <c r="E2" s="143"/>
      <c r="F2" s="143"/>
      <c r="G2" s="143"/>
      <c r="H2" s="143"/>
    </row>
    <row r="3" spans="2:8" ht="13.5">
      <c r="B3" s="143" t="s">
        <v>177</v>
      </c>
      <c r="C3" s="143"/>
      <c r="D3" s="143"/>
      <c r="E3" s="143"/>
      <c r="F3" s="143"/>
      <c r="G3" s="143"/>
      <c r="H3" s="143"/>
    </row>
    <row r="4" spans="2:8" ht="13.5">
      <c r="B4" s="143" t="s">
        <v>269</v>
      </c>
      <c r="C4" s="143"/>
      <c r="D4" s="143"/>
      <c r="E4" s="143"/>
      <c r="F4" s="143"/>
      <c r="G4" s="143"/>
      <c r="H4" s="143"/>
    </row>
    <row r="5" ht="12" thickBot="1">
      <c r="A5" s="8"/>
    </row>
    <row r="6" spans="1:11" ht="18" customHeight="1">
      <c r="A6" s="28" t="s">
        <v>1</v>
      </c>
      <c r="B6" s="28" t="s">
        <v>1</v>
      </c>
      <c r="C6" s="70" t="s">
        <v>178</v>
      </c>
      <c r="D6" s="70" t="s">
        <v>152</v>
      </c>
      <c r="E6" s="70" t="s">
        <v>153</v>
      </c>
      <c r="F6" s="70" t="s">
        <v>154</v>
      </c>
      <c r="G6" s="70" t="s">
        <v>179</v>
      </c>
      <c r="H6" s="70"/>
      <c r="J6" s="26"/>
      <c r="K6" s="26"/>
    </row>
    <row r="7" spans="1:8" ht="18" customHeight="1">
      <c r="A7" s="71" t="s">
        <v>40</v>
      </c>
      <c r="B7" s="30" t="s">
        <v>41</v>
      </c>
      <c r="C7" s="72" t="s">
        <v>170</v>
      </c>
      <c r="D7" s="72" t="s">
        <v>170</v>
      </c>
      <c r="E7" s="72" t="s">
        <v>171</v>
      </c>
      <c r="F7" s="72" t="s">
        <v>172</v>
      </c>
      <c r="G7" s="72" t="s">
        <v>180</v>
      </c>
      <c r="H7" s="72" t="s">
        <v>4</v>
      </c>
    </row>
    <row r="8" spans="1:11" ht="11.25">
      <c r="A8" s="4">
        <v>57</v>
      </c>
      <c r="B8" s="15" t="str">
        <f>+'Participacion de cartera (2)'!B8</f>
        <v>Promepart</v>
      </c>
      <c r="C8" s="27">
        <v>94368</v>
      </c>
      <c r="D8" s="27">
        <v>344</v>
      </c>
      <c r="E8" s="27">
        <v>1049</v>
      </c>
      <c r="F8" s="27">
        <v>2763</v>
      </c>
      <c r="G8" s="27"/>
      <c r="H8" s="33">
        <f aca="true" t="shared" si="0" ref="H8:H16">SUM(C8:G8)</f>
        <v>98524</v>
      </c>
      <c r="K8" s="33"/>
    </row>
    <row r="9" spans="1:11" ht="11.25">
      <c r="A9" s="4">
        <v>67</v>
      </c>
      <c r="B9" s="15" t="str">
        <f>+'Participacion de cartera (2)'!B9</f>
        <v>Colmena Golden Cross</v>
      </c>
      <c r="C9" s="27">
        <v>290810</v>
      </c>
      <c r="D9" s="27">
        <v>14244</v>
      </c>
      <c r="E9" s="27">
        <v>23014</v>
      </c>
      <c r="F9" s="27">
        <v>18757</v>
      </c>
      <c r="G9" s="27"/>
      <c r="H9" s="33">
        <f t="shared" si="0"/>
        <v>346825</v>
      </c>
      <c r="K9" s="33"/>
    </row>
    <row r="10" spans="1:11" ht="11.25">
      <c r="A10" s="4">
        <v>70</v>
      </c>
      <c r="B10" s="15" t="str">
        <f>+'Participacion de cartera (2)'!B10</f>
        <v>Normédica</v>
      </c>
      <c r="C10" s="27">
        <v>51490</v>
      </c>
      <c r="D10" s="27">
        <v>85</v>
      </c>
      <c r="E10" s="27">
        <v>788</v>
      </c>
      <c r="F10" s="27">
        <v>420</v>
      </c>
      <c r="G10" s="27"/>
      <c r="H10" s="33">
        <f t="shared" si="0"/>
        <v>52783</v>
      </c>
      <c r="K10" s="33"/>
    </row>
    <row r="11" spans="1:11" ht="11.25">
      <c r="A11" s="4">
        <v>78</v>
      </c>
      <c r="B11" s="15" t="str">
        <f>+'Participacion de cartera (2)'!B11</f>
        <v>ING Salud S.A.</v>
      </c>
      <c r="C11" s="27">
        <v>525955</v>
      </c>
      <c r="D11" s="27">
        <v>14538</v>
      </c>
      <c r="E11" s="27">
        <v>33630</v>
      </c>
      <c r="F11" s="27">
        <v>20699</v>
      </c>
      <c r="G11" s="27"/>
      <c r="H11" s="33">
        <f t="shared" si="0"/>
        <v>594822</v>
      </c>
      <c r="K11" s="33"/>
    </row>
    <row r="12" spans="1:11" ht="11.25">
      <c r="A12" s="4">
        <v>80</v>
      </c>
      <c r="B12" s="15" t="str">
        <f>+'Participacion de cartera (2)'!B12</f>
        <v>Vida Tres</v>
      </c>
      <c r="C12" s="27">
        <v>134273</v>
      </c>
      <c r="D12" s="27">
        <v>776</v>
      </c>
      <c r="E12" s="27">
        <v>0</v>
      </c>
      <c r="F12" s="27">
        <v>3062</v>
      </c>
      <c r="G12" s="27"/>
      <c r="H12" s="33">
        <f t="shared" si="0"/>
        <v>138111</v>
      </c>
      <c r="K12" s="33"/>
    </row>
    <row r="13" spans="1:11" ht="11.25">
      <c r="A13" s="4">
        <v>88</v>
      </c>
      <c r="B13" s="15" t="str">
        <f>+'Participacion de cartera (2)'!B13</f>
        <v>Mas Vida</v>
      </c>
      <c r="C13" s="27">
        <v>172866</v>
      </c>
      <c r="D13" s="27">
        <v>9311</v>
      </c>
      <c r="E13" s="27">
        <v>9417</v>
      </c>
      <c r="F13" s="27">
        <v>4655</v>
      </c>
      <c r="G13" s="27"/>
      <c r="H13" s="33">
        <f t="shared" si="0"/>
        <v>196249</v>
      </c>
      <c r="K13" s="33"/>
    </row>
    <row r="14" spans="1:11" ht="11.25">
      <c r="A14" s="4">
        <v>99</v>
      </c>
      <c r="B14" s="15" t="str">
        <f>+'Participacion de cartera (2)'!B14</f>
        <v>Isapre Banmédica</v>
      </c>
      <c r="C14" s="27">
        <v>470075</v>
      </c>
      <c r="D14" s="27">
        <v>6893</v>
      </c>
      <c r="E14" s="27">
        <v>0</v>
      </c>
      <c r="F14" s="27">
        <v>12968</v>
      </c>
      <c r="G14" s="27"/>
      <c r="H14" s="33">
        <f t="shared" si="0"/>
        <v>489936</v>
      </c>
      <c r="K14" s="33"/>
    </row>
    <row r="15" spans="1:11" ht="11.25">
      <c r="A15" s="4">
        <v>104</v>
      </c>
      <c r="B15" s="15" t="str">
        <f>+'Participacion de cartera (2)'!B15</f>
        <v>Sfera</v>
      </c>
      <c r="C15" s="27">
        <v>36242</v>
      </c>
      <c r="D15" s="27">
        <v>282</v>
      </c>
      <c r="E15" s="27">
        <v>221</v>
      </c>
      <c r="F15" s="27">
        <v>167</v>
      </c>
      <c r="G15" s="27"/>
      <c r="H15" s="33">
        <f t="shared" si="0"/>
        <v>36912</v>
      </c>
      <c r="K15" s="33"/>
    </row>
    <row r="16" spans="1:11" ht="11.25">
      <c r="A16" s="4">
        <v>107</v>
      </c>
      <c r="B16" s="15" t="str">
        <f>+'Participacion de cartera (2)'!B16</f>
        <v>Consalud S.A.</v>
      </c>
      <c r="C16" s="27">
        <v>551690</v>
      </c>
      <c r="D16" s="27">
        <v>7347</v>
      </c>
      <c r="E16" s="27">
        <v>16340</v>
      </c>
      <c r="F16" s="27">
        <v>45386</v>
      </c>
      <c r="G16" s="27"/>
      <c r="H16" s="33">
        <f t="shared" si="0"/>
        <v>620763</v>
      </c>
      <c r="K16" s="33"/>
    </row>
    <row r="17" spans="1:11" ht="11.25">
      <c r="A17" s="4"/>
      <c r="B17" s="4"/>
      <c r="C17" s="44"/>
      <c r="D17" s="44"/>
      <c r="E17" s="44"/>
      <c r="F17" s="44"/>
      <c r="G17" s="44"/>
      <c r="H17" s="33"/>
      <c r="K17" s="33"/>
    </row>
    <row r="18" spans="2:11" ht="11.25">
      <c r="B18" s="15" t="s">
        <v>49</v>
      </c>
      <c r="C18" s="33">
        <f aca="true" t="shared" si="1" ref="C18:H18">SUM(C8:C17)</f>
        <v>2327769</v>
      </c>
      <c r="D18" s="33">
        <f t="shared" si="1"/>
        <v>53820</v>
      </c>
      <c r="E18" s="33">
        <f t="shared" si="1"/>
        <v>84459</v>
      </c>
      <c r="F18" s="33">
        <f t="shared" si="1"/>
        <v>108877</v>
      </c>
      <c r="G18" s="33">
        <f t="shared" si="1"/>
        <v>0</v>
      </c>
      <c r="H18" s="33">
        <f t="shared" si="1"/>
        <v>2574925</v>
      </c>
      <c r="J18" s="33"/>
      <c r="K18" s="33"/>
    </row>
    <row r="19" spans="1:11" ht="11.25">
      <c r="A19" s="4"/>
      <c r="B19" s="4"/>
      <c r="C19" s="44"/>
      <c r="D19" s="44"/>
      <c r="E19" s="44"/>
      <c r="F19" s="44"/>
      <c r="G19" s="44"/>
      <c r="H19" s="33"/>
      <c r="K19" s="33"/>
    </row>
    <row r="20" spans="1:11" ht="11.25">
      <c r="A20" s="4">
        <v>62</v>
      </c>
      <c r="B20" s="15" t="s">
        <v>50</v>
      </c>
      <c r="C20" s="27">
        <v>6870</v>
      </c>
      <c r="D20" s="27">
        <v>0</v>
      </c>
      <c r="E20" s="27">
        <v>176</v>
      </c>
      <c r="F20" s="27">
        <v>108</v>
      </c>
      <c r="G20" s="27"/>
      <c r="H20" s="33">
        <f aca="true" t="shared" si="2" ref="H20:H27">SUM(C20:G20)</f>
        <v>7154</v>
      </c>
      <c r="K20" s="33"/>
    </row>
    <row r="21" spans="1:11" ht="11.25">
      <c r="A21" s="4">
        <v>63</v>
      </c>
      <c r="B21" s="15" t="s">
        <v>51</v>
      </c>
      <c r="C21" s="27">
        <v>36863</v>
      </c>
      <c r="D21" s="27">
        <v>266</v>
      </c>
      <c r="E21" s="27">
        <v>2007</v>
      </c>
      <c r="F21" s="27">
        <v>7321</v>
      </c>
      <c r="G21" s="27"/>
      <c r="H21" s="33">
        <f t="shared" si="2"/>
        <v>46457</v>
      </c>
      <c r="K21" s="33"/>
    </row>
    <row r="22" spans="1:11" ht="11.25">
      <c r="A22" s="4">
        <v>65</v>
      </c>
      <c r="B22" s="15" t="s">
        <v>52</v>
      </c>
      <c r="C22" s="27">
        <v>31053</v>
      </c>
      <c r="D22" s="27">
        <v>233</v>
      </c>
      <c r="E22" s="27">
        <v>1236</v>
      </c>
      <c r="F22" s="27">
        <v>1604</v>
      </c>
      <c r="G22" s="27"/>
      <c r="H22" s="33">
        <f t="shared" si="2"/>
        <v>34126</v>
      </c>
      <c r="K22" s="33"/>
    </row>
    <row r="23" spans="1:11" ht="11.25">
      <c r="A23" s="4">
        <v>68</v>
      </c>
      <c r="B23" s="15" t="s">
        <v>53</v>
      </c>
      <c r="C23" s="27">
        <v>4431</v>
      </c>
      <c r="D23" s="27">
        <v>6</v>
      </c>
      <c r="E23" s="27">
        <v>0</v>
      </c>
      <c r="F23" s="27">
        <v>787</v>
      </c>
      <c r="G23" s="27"/>
      <c r="H23" s="33">
        <f t="shared" si="2"/>
        <v>5224</v>
      </c>
      <c r="K23" s="33"/>
    </row>
    <row r="24" spans="1:11" ht="11.25">
      <c r="A24" s="4">
        <v>76</v>
      </c>
      <c r="B24" s="15" t="s">
        <v>54</v>
      </c>
      <c r="C24" s="27">
        <v>18733</v>
      </c>
      <c r="D24" s="27">
        <v>68</v>
      </c>
      <c r="E24" s="27">
        <v>0</v>
      </c>
      <c r="F24" s="27">
        <v>8289</v>
      </c>
      <c r="G24" s="27"/>
      <c r="H24" s="33">
        <f t="shared" si="2"/>
        <v>27090</v>
      </c>
      <c r="K24" s="33"/>
    </row>
    <row r="25" spans="1:11" ht="11.25">
      <c r="A25" s="4">
        <v>81</v>
      </c>
      <c r="B25" s="15" t="s">
        <v>55</v>
      </c>
      <c r="C25" s="27">
        <v>11139</v>
      </c>
      <c r="D25" s="27">
        <v>7</v>
      </c>
      <c r="E25" s="27">
        <v>43</v>
      </c>
      <c r="F25" s="27">
        <v>2849</v>
      </c>
      <c r="G25" s="27"/>
      <c r="H25" s="33">
        <f t="shared" si="2"/>
        <v>14038</v>
      </c>
      <c r="K25" s="33"/>
    </row>
    <row r="26" spans="1:11" ht="11.25">
      <c r="A26" s="4">
        <v>85</v>
      </c>
      <c r="B26" s="15" t="s">
        <v>56</v>
      </c>
      <c r="C26" s="27">
        <v>11918</v>
      </c>
      <c r="D26" s="27">
        <v>5</v>
      </c>
      <c r="E26" s="27">
        <v>1010</v>
      </c>
      <c r="F26" s="27">
        <v>2388</v>
      </c>
      <c r="G26" s="27"/>
      <c r="H26" s="33">
        <f t="shared" si="2"/>
        <v>15321</v>
      </c>
      <c r="K26" s="33"/>
    </row>
    <row r="27" spans="1:11" ht="11.25">
      <c r="A27" s="4">
        <v>94</v>
      </c>
      <c r="B27" s="15" t="s">
        <v>57</v>
      </c>
      <c r="C27" s="27">
        <v>4689</v>
      </c>
      <c r="D27" s="27">
        <v>7</v>
      </c>
      <c r="E27" s="27">
        <v>0</v>
      </c>
      <c r="F27" s="27">
        <v>57</v>
      </c>
      <c r="G27" s="27"/>
      <c r="H27" s="33">
        <f t="shared" si="2"/>
        <v>4753</v>
      </c>
      <c r="K27" s="33"/>
    </row>
    <row r="28" spans="1:11" ht="11.25">
      <c r="A28" s="4"/>
      <c r="B28" s="4"/>
      <c r="C28" s="44"/>
      <c r="D28" s="44"/>
      <c r="E28" s="44"/>
      <c r="F28" s="44"/>
      <c r="G28" s="44"/>
      <c r="H28" s="33"/>
      <c r="K28" s="33"/>
    </row>
    <row r="29" spans="1:8" ht="11.25">
      <c r="A29" s="15"/>
      <c r="B29" s="15" t="s">
        <v>58</v>
      </c>
      <c r="C29" s="33">
        <f aca="true" t="shared" si="3" ref="C29:H29">SUM(C20:C27)</f>
        <v>125696</v>
      </c>
      <c r="D29" s="33">
        <f t="shared" si="3"/>
        <v>592</v>
      </c>
      <c r="E29" s="33">
        <f t="shared" si="3"/>
        <v>4472</v>
      </c>
      <c r="F29" s="33">
        <f t="shared" si="3"/>
        <v>23403</v>
      </c>
      <c r="G29" s="33">
        <f t="shared" si="3"/>
        <v>0</v>
      </c>
      <c r="H29" s="33">
        <f t="shared" si="3"/>
        <v>154163</v>
      </c>
    </row>
    <row r="30" spans="1:11" ht="11.25">
      <c r="A30" s="4"/>
      <c r="B30" s="4"/>
      <c r="C30" s="44"/>
      <c r="D30" s="44"/>
      <c r="E30" s="44"/>
      <c r="F30" s="44"/>
      <c r="G30" s="44"/>
      <c r="H30" s="33"/>
      <c r="J30" s="33"/>
      <c r="K30" s="33"/>
    </row>
    <row r="31" spans="1:11" ht="11.25">
      <c r="A31" s="19"/>
      <c r="B31" s="19" t="s">
        <v>59</v>
      </c>
      <c r="C31" s="33">
        <f aca="true" t="shared" si="4" ref="C31:H31">C18+C29</f>
        <v>2453465</v>
      </c>
      <c r="D31" s="33">
        <f t="shared" si="4"/>
        <v>54412</v>
      </c>
      <c r="E31" s="33">
        <f t="shared" si="4"/>
        <v>88931</v>
      </c>
      <c r="F31" s="33">
        <f t="shared" si="4"/>
        <v>132280</v>
      </c>
      <c r="G31" s="33">
        <f t="shared" si="4"/>
        <v>0</v>
      </c>
      <c r="H31" s="33">
        <f t="shared" si="4"/>
        <v>2729088</v>
      </c>
      <c r="J31" s="33"/>
      <c r="K31" s="33"/>
    </row>
    <row r="32" spans="1:11" ht="11.25">
      <c r="A32" s="4"/>
      <c r="B32" s="4"/>
      <c r="C32" s="44"/>
      <c r="D32" s="44"/>
      <c r="E32" s="44"/>
      <c r="F32" s="44"/>
      <c r="G32" s="44"/>
      <c r="H32" s="44"/>
      <c r="K32" s="33"/>
    </row>
    <row r="33" spans="1:11" ht="12" thickBot="1">
      <c r="A33" s="34"/>
      <c r="B33" s="34" t="s">
        <v>60</v>
      </c>
      <c r="C33" s="64">
        <f>(C31/$H31)</f>
        <v>0.8990054553022842</v>
      </c>
      <c r="D33" s="64">
        <f>(D31/$H31)</f>
        <v>0.019937796069602737</v>
      </c>
      <c r="E33" s="64">
        <f>(E31/$H31)</f>
        <v>0.03258634386285821</v>
      </c>
      <c r="F33" s="64">
        <f>(F31/$H31)</f>
        <v>0.04847040476525491</v>
      </c>
      <c r="G33" s="64">
        <f>(G31/$H31)</f>
        <v>0</v>
      </c>
      <c r="H33" s="64">
        <f>SUM(C33:G33)</f>
        <v>1</v>
      </c>
      <c r="K33" s="33"/>
    </row>
    <row r="34" ht="11.25">
      <c r="B34" s="4"/>
    </row>
    <row r="35" ht="11.25">
      <c r="B35" s="15" t="str">
        <f>+'Cartera vigente por mes'!B33</f>
        <v>Fuente: Superintendencia de Isapres, Archivo Maestro de Beneficiarios.</v>
      </c>
    </row>
    <row r="36" spans="2:8" ht="33.75" customHeight="1">
      <c r="B36" s="146">
        <f>+'Participacion de cartera (2)'!B35:G35</f>
      </c>
      <c r="C36" s="146"/>
      <c r="D36" s="146"/>
      <c r="E36" s="146"/>
      <c r="F36" s="146"/>
      <c r="G36" s="146"/>
      <c r="H36" s="146"/>
    </row>
    <row r="37" spans="2:8" ht="45.75" customHeight="1">
      <c r="B37" s="146">
        <f>+'Participacion de cartera (2)'!B36</f>
      </c>
      <c r="C37" s="146"/>
      <c r="D37" s="146"/>
      <c r="E37" s="146"/>
      <c r="F37" s="146"/>
      <c r="G37" s="146"/>
      <c r="H37" s="146"/>
    </row>
    <row r="38" spans="2:8" ht="11.25">
      <c r="B38" s="142">
        <f>+'Participacion de cartera (2)'!B37:G37</f>
      </c>
      <c r="C38" s="142"/>
      <c r="D38" s="142"/>
      <c r="E38" s="142"/>
      <c r="F38" s="142"/>
      <c r="G38" s="142"/>
      <c r="H38" s="142"/>
    </row>
    <row r="39" spans="2:8" ht="11.25" hidden="1">
      <c r="B39" s="146"/>
      <c r="C39" s="146"/>
      <c r="D39" s="146"/>
      <c r="E39" s="146"/>
      <c r="F39" s="146"/>
      <c r="G39" s="146"/>
      <c r="H39" s="146"/>
    </row>
    <row r="40" ht="11.25" hidden="1">
      <c r="B40" s="15"/>
    </row>
    <row r="41" ht="11.25" hidden="1">
      <c r="B41" s="73"/>
    </row>
    <row r="42" ht="11.25" hidden="1"/>
    <row r="43" ht="11.25" hidden="1"/>
    <row r="44" ht="11.25" hidden="1"/>
    <row r="45" spans="1:8" ht="12.75">
      <c r="A45" s="141" t="s">
        <v>248</v>
      </c>
      <c r="B45" s="141"/>
      <c r="C45" s="141"/>
      <c r="D45" s="141"/>
      <c r="E45" s="141"/>
      <c r="F45" s="141"/>
      <c r="G45" s="141"/>
      <c r="H45" s="141"/>
    </row>
    <row r="47" spans="1:8" ht="13.5">
      <c r="A47" s="74"/>
      <c r="B47" s="133" t="str">
        <f>+B2</f>
        <v>CUADRO 2.3.6</v>
      </c>
      <c r="C47" s="75"/>
      <c r="D47" s="75"/>
      <c r="E47" s="75"/>
      <c r="F47" s="75"/>
      <c r="G47" s="75"/>
      <c r="H47" s="75"/>
    </row>
    <row r="48" spans="2:8" ht="13.5">
      <c r="B48" s="133" t="str">
        <f>+B3</f>
        <v>BENEFICIARIOS POR CONDICION PREVISIONAL DEL COTIZANTE E ISAPRE </v>
      </c>
      <c r="C48" s="75"/>
      <c r="D48" s="75"/>
      <c r="E48" s="75"/>
      <c r="F48" s="75"/>
      <c r="G48" s="75"/>
      <c r="H48" s="75"/>
    </row>
    <row r="49" spans="2:8" ht="13.5">
      <c r="B49" s="133" t="str">
        <f>+B4</f>
        <v>EN DICIEMBRE DE 2003</v>
      </c>
      <c r="C49" s="75"/>
      <c r="D49" s="75"/>
      <c r="E49" s="75"/>
      <c r="F49" s="75"/>
      <c r="G49" s="75"/>
      <c r="H49" s="75"/>
    </row>
    <row r="50" ht="12" thickBot="1">
      <c r="A50" s="8"/>
    </row>
    <row r="51" spans="1:8" ht="11.25">
      <c r="A51" s="28" t="s">
        <v>1</v>
      </c>
      <c r="B51" s="28" t="s">
        <v>1</v>
      </c>
      <c r="C51" s="76" t="s">
        <v>178</v>
      </c>
      <c r="D51" s="76" t="s">
        <v>152</v>
      </c>
      <c r="E51" s="76" t="s">
        <v>153</v>
      </c>
      <c r="F51" s="76" t="s">
        <v>154</v>
      </c>
      <c r="G51" s="76" t="s">
        <v>179</v>
      </c>
      <c r="H51" s="76"/>
    </row>
    <row r="52" spans="1:8" ht="11.25">
      <c r="A52" s="71" t="s">
        <v>40</v>
      </c>
      <c r="B52" s="30" t="s">
        <v>41</v>
      </c>
      <c r="C52" s="77" t="s">
        <v>170</v>
      </c>
      <c r="D52" s="77" t="s">
        <v>170</v>
      </c>
      <c r="E52" s="77" t="s">
        <v>171</v>
      </c>
      <c r="F52" s="77" t="s">
        <v>172</v>
      </c>
      <c r="G52" s="77" t="s">
        <v>180</v>
      </c>
      <c r="H52" s="77" t="s">
        <v>4</v>
      </c>
    </row>
    <row r="53" spans="1:8" ht="11.25">
      <c r="A53" s="130">
        <f>+A8</f>
        <v>57</v>
      </c>
      <c r="B53" s="15" t="str">
        <f>+B8</f>
        <v>Promepart</v>
      </c>
      <c r="C53" s="36">
        <f aca="true" t="shared" si="5" ref="C53:H53">(C8/$H8)*100</f>
        <v>95.78173845966464</v>
      </c>
      <c r="D53" s="36">
        <f t="shared" si="5"/>
        <v>0.34915350574479315</v>
      </c>
      <c r="E53" s="36">
        <f t="shared" si="5"/>
        <v>1.064715196297349</v>
      </c>
      <c r="F53" s="36">
        <f t="shared" si="5"/>
        <v>2.8043928382932077</v>
      </c>
      <c r="G53" s="36">
        <f t="shared" si="5"/>
        <v>0</v>
      </c>
      <c r="H53" s="36">
        <f t="shared" si="5"/>
        <v>100</v>
      </c>
    </row>
    <row r="54" spans="1:8" ht="11.25">
      <c r="A54" s="130">
        <f aca="true" t="shared" si="6" ref="A54:B61">+A9</f>
        <v>67</v>
      </c>
      <c r="B54" s="15" t="str">
        <f t="shared" si="6"/>
        <v>Colmena Golden Cross</v>
      </c>
      <c r="C54" s="36">
        <f aca="true" t="shared" si="7" ref="C54:H54">(C9/$H9)*100</f>
        <v>83.84920348879118</v>
      </c>
      <c r="D54" s="36">
        <f t="shared" si="7"/>
        <v>4.10697037410798</v>
      </c>
      <c r="E54" s="36">
        <f t="shared" si="7"/>
        <v>6.635623152886902</v>
      </c>
      <c r="F54" s="36">
        <f t="shared" si="7"/>
        <v>5.408202984213941</v>
      </c>
      <c r="G54" s="36">
        <f t="shared" si="7"/>
        <v>0</v>
      </c>
      <c r="H54" s="36">
        <f t="shared" si="7"/>
        <v>100</v>
      </c>
    </row>
    <row r="55" spans="1:8" ht="11.25">
      <c r="A55" s="130">
        <f t="shared" si="6"/>
        <v>70</v>
      </c>
      <c r="B55" s="15" t="str">
        <f t="shared" si="6"/>
        <v>Normédica</v>
      </c>
      <c r="C55" s="36">
        <f aca="true" t="shared" si="8" ref="C55:H55">(C10/$H10)*100</f>
        <v>97.5503476498115</v>
      </c>
      <c r="D55" s="36">
        <f t="shared" si="8"/>
        <v>0.1610366974215183</v>
      </c>
      <c r="E55" s="36">
        <f t="shared" si="8"/>
        <v>1.4929049125665461</v>
      </c>
      <c r="F55" s="36">
        <f t="shared" si="8"/>
        <v>0.7957107402004433</v>
      </c>
      <c r="G55" s="36">
        <f t="shared" si="8"/>
        <v>0</v>
      </c>
      <c r="H55" s="36">
        <f t="shared" si="8"/>
        <v>100</v>
      </c>
    </row>
    <row r="56" spans="1:8" ht="11.25">
      <c r="A56" s="130">
        <f t="shared" si="6"/>
        <v>78</v>
      </c>
      <c r="B56" s="15" t="str">
        <f t="shared" si="6"/>
        <v>ING Salud S.A.</v>
      </c>
      <c r="C56" s="36">
        <f aca="true" t="shared" si="9" ref="C56:H56">(C11/$H11)*100</f>
        <v>88.42225069012242</v>
      </c>
      <c r="D56" s="36">
        <f t="shared" si="9"/>
        <v>2.4440925184340863</v>
      </c>
      <c r="E56" s="36">
        <f t="shared" si="9"/>
        <v>5.653792226918305</v>
      </c>
      <c r="F56" s="36">
        <f t="shared" si="9"/>
        <v>3.4798645645251853</v>
      </c>
      <c r="G56" s="36">
        <f t="shared" si="9"/>
        <v>0</v>
      </c>
      <c r="H56" s="36">
        <f t="shared" si="9"/>
        <v>100</v>
      </c>
    </row>
    <row r="57" spans="1:8" ht="11.25">
      <c r="A57" s="130">
        <f t="shared" si="6"/>
        <v>80</v>
      </c>
      <c r="B57" s="15" t="str">
        <f t="shared" si="6"/>
        <v>Vida Tres</v>
      </c>
      <c r="C57" s="36">
        <f aca="true" t="shared" si="10" ref="C57:H57">(C12/$H12)*100</f>
        <v>97.22107580134819</v>
      </c>
      <c r="D57" s="36">
        <f t="shared" si="10"/>
        <v>0.5618669041568014</v>
      </c>
      <c r="E57" s="36">
        <f t="shared" si="10"/>
        <v>0</v>
      </c>
      <c r="F57" s="36">
        <f t="shared" si="10"/>
        <v>2.2170572944950075</v>
      </c>
      <c r="G57" s="36">
        <f t="shared" si="10"/>
        <v>0</v>
      </c>
      <c r="H57" s="36">
        <f t="shared" si="10"/>
        <v>100</v>
      </c>
    </row>
    <row r="58" spans="1:8" ht="11.25">
      <c r="A58" s="130">
        <f t="shared" si="6"/>
        <v>88</v>
      </c>
      <c r="B58" s="15" t="str">
        <f t="shared" si="6"/>
        <v>Mas Vida</v>
      </c>
      <c r="C58" s="36">
        <f aca="true" t="shared" si="11" ref="C58:H58">(C13/$H13)*100</f>
        <v>88.08503482820295</v>
      </c>
      <c r="D58" s="36">
        <f t="shared" si="11"/>
        <v>4.744482774434519</v>
      </c>
      <c r="E58" s="36">
        <f t="shared" si="11"/>
        <v>4.798495788513573</v>
      </c>
      <c r="F58" s="36">
        <f t="shared" si="11"/>
        <v>2.3719866088489625</v>
      </c>
      <c r="G58" s="36">
        <f t="shared" si="11"/>
        <v>0</v>
      </c>
      <c r="H58" s="36">
        <f t="shared" si="11"/>
        <v>100</v>
      </c>
    </row>
    <row r="59" spans="1:8" ht="11.25">
      <c r="A59" s="130">
        <f t="shared" si="6"/>
        <v>99</v>
      </c>
      <c r="B59" s="15" t="str">
        <f t="shared" si="6"/>
        <v>Isapre Banmédica</v>
      </c>
      <c r="C59" s="36">
        <f aca="true" t="shared" si="12" ref="C59:H59">(C14/$H14)*100</f>
        <v>95.9462052186408</v>
      </c>
      <c r="D59" s="36">
        <f t="shared" si="12"/>
        <v>1.4069184546553017</v>
      </c>
      <c r="E59" s="36">
        <f t="shared" si="12"/>
        <v>0</v>
      </c>
      <c r="F59" s="36">
        <f t="shared" si="12"/>
        <v>2.646876326703896</v>
      </c>
      <c r="G59" s="36">
        <f t="shared" si="12"/>
        <v>0</v>
      </c>
      <c r="H59" s="36">
        <f t="shared" si="12"/>
        <v>100</v>
      </c>
    </row>
    <row r="60" spans="1:8" ht="11.25">
      <c r="A60" s="130">
        <f t="shared" si="6"/>
        <v>104</v>
      </c>
      <c r="B60" s="15" t="str">
        <f t="shared" si="6"/>
        <v>Sfera</v>
      </c>
      <c r="C60" s="36">
        <f aca="true" t="shared" si="13" ref="C60:H60">(C15/$H15)*100</f>
        <v>98.18487212830516</v>
      </c>
      <c r="D60" s="36">
        <f t="shared" si="13"/>
        <v>0.7639791937581275</v>
      </c>
      <c r="E60" s="36">
        <f t="shared" si="13"/>
        <v>0.5987212830515821</v>
      </c>
      <c r="F60" s="36">
        <f t="shared" si="13"/>
        <v>0.4524273948851322</v>
      </c>
      <c r="G60" s="36">
        <f t="shared" si="13"/>
        <v>0</v>
      </c>
      <c r="H60" s="36">
        <f t="shared" si="13"/>
        <v>100</v>
      </c>
    </row>
    <row r="61" spans="1:8" ht="11.25">
      <c r="A61" s="130">
        <f t="shared" si="6"/>
        <v>107</v>
      </c>
      <c r="B61" s="15" t="str">
        <f t="shared" si="6"/>
        <v>Consalud S.A.</v>
      </c>
      <c r="C61" s="36">
        <f aca="true" t="shared" si="14" ref="C61:H61">(C16/$H16)*100</f>
        <v>88.87288707606606</v>
      </c>
      <c r="D61" s="36">
        <f t="shared" si="14"/>
        <v>1.1835434779456895</v>
      </c>
      <c r="E61" s="36">
        <f t="shared" si="14"/>
        <v>2.6322445119957214</v>
      </c>
      <c r="F61" s="36">
        <f t="shared" si="14"/>
        <v>7.3113249339925215</v>
      </c>
      <c r="G61" s="36">
        <f t="shared" si="14"/>
        <v>0</v>
      </c>
      <c r="H61" s="36">
        <f t="shared" si="14"/>
        <v>100</v>
      </c>
    </row>
    <row r="62" spans="1:8" ht="11.25">
      <c r="A62" s="4"/>
      <c r="B62" s="4"/>
      <c r="C62" s="44"/>
      <c r="D62" s="44"/>
      <c r="E62" s="44"/>
      <c r="F62" s="44"/>
      <c r="G62" s="44"/>
      <c r="H62" s="33"/>
    </row>
    <row r="63" spans="2:8" ht="11.25">
      <c r="B63" s="15" t="s">
        <v>49</v>
      </c>
      <c r="C63" s="36">
        <f aca="true" t="shared" si="15" ref="C63:H63">(C18/$H18)*100</f>
        <v>90.40142916783984</v>
      </c>
      <c r="D63" s="36">
        <f t="shared" si="15"/>
        <v>2.0901579657659934</v>
      </c>
      <c r="E63" s="36">
        <f t="shared" si="15"/>
        <v>3.2800567006806025</v>
      </c>
      <c r="F63" s="36">
        <f t="shared" si="15"/>
        <v>4.228356165713564</v>
      </c>
      <c r="G63" s="36">
        <f t="shared" si="15"/>
        <v>0</v>
      </c>
      <c r="H63" s="36">
        <f t="shared" si="15"/>
        <v>100</v>
      </c>
    </row>
    <row r="64" spans="1:8" ht="11.25">
      <c r="A64" s="4"/>
      <c r="B64" s="4"/>
      <c r="C64" s="44"/>
      <c r="D64" s="44"/>
      <c r="E64" s="44"/>
      <c r="F64" s="44"/>
      <c r="G64" s="44"/>
      <c r="H64" s="33"/>
    </row>
    <row r="65" spans="1:8" ht="11.25">
      <c r="A65" s="4">
        <v>62</v>
      </c>
      <c r="B65" s="15" t="s">
        <v>50</v>
      </c>
      <c r="C65" s="36">
        <f aca="true" t="shared" si="16" ref="C65:H72">(C20/$H20)*100</f>
        <v>96.03019289907743</v>
      </c>
      <c r="D65" s="36">
        <f t="shared" si="16"/>
        <v>0</v>
      </c>
      <c r="E65" s="36">
        <f t="shared" si="16"/>
        <v>2.460162147050601</v>
      </c>
      <c r="F65" s="36">
        <f t="shared" si="16"/>
        <v>1.5096449538719598</v>
      </c>
      <c r="G65" s="36">
        <f t="shared" si="16"/>
        <v>0</v>
      </c>
      <c r="H65" s="36">
        <f t="shared" si="16"/>
        <v>100</v>
      </c>
    </row>
    <row r="66" spans="1:8" ht="11.25">
      <c r="A66" s="4">
        <v>63</v>
      </c>
      <c r="B66" s="15" t="s">
        <v>51</v>
      </c>
      <c r="C66" s="36">
        <f t="shared" si="16"/>
        <v>79.34864498353316</v>
      </c>
      <c r="D66" s="36">
        <f t="shared" si="16"/>
        <v>0.5725724863852595</v>
      </c>
      <c r="E66" s="36">
        <f t="shared" si="16"/>
        <v>4.3201239856211116</v>
      </c>
      <c r="F66" s="36">
        <f t="shared" si="16"/>
        <v>15.758658544460468</v>
      </c>
      <c r="G66" s="36">
        <f t="shared" si="16"/>
        <v>0</v>
      </c>
      <c r="H66" s="36">
        <f t="shared" si="16"/>
        <v>100</v>
      </c>
    </row>
    <row r="67" spans="1:8" ht="11.25">
      <c r="A67" s="4">
        <v>65</v>
      </c>
      <c r="B67" s="15" t="s">
        <v>52</v>
      </c>
      <c r="C67" s="36">
        <f t="shared" si="16"/>
        <v>90.9951356736799</v>
      </c>
      <c r="D67" s="36">
        <f t="shared" si="16"/>
        <v>0.6827638750512806</v>
      </c>
      <c r="E67" s="36">
        <f t="shared" si="16"/>
        <v>3.6218718865381234</v>
      </c>
      <c r="F67" s="36">
        <f t="shared" si="16"/>
        <v>4.700228564730704</v>
      </c>
      <c r="G67" s="36">
        <f t="shared" si="16"/>
        <v>0</v>
      </c>
      <c r="H67" s="36">
        <f t="shared" si="16"/>
        <v>100</v>
      </c>
    </row>
    <row r="68" spans="1:8" ht="11.25">
      <c r="A68" s="4">
        <v>68</v>
      </c>
      <c r="B68" s="15" t="s">
        <v>53</v>
      </c>
      <c r="C68" s="36">
        <f t="shared" si="16"/>
        <v>84.82006125574273</v>
      </c>
      <c r="D68" s="36">
        <f t="shared" si="16"/>
        <v>0.11485451761102604</v>
      </c>
      <c r="E68" s="36">
        <f t="shared" si="16"/>
        <v>0</v>
      </c>
      <c r="F68" s="36">
        <f t="shared" si="16"/>
        <v>15.065084226646247</v>
      </c>
      <c r="G68" s="36">
        <f t="shared" si="16"/>
        <v>0</v>
      </c>
      <c r="H68" s="36">
        <f t="shared" si="16"/>
        <v>100</v>
      </c>
    </row>
    <row r="69" spans="1:8" ht="11.25">
      <c r="A69" s="4">
        <v>76</v>
      </c>
      <c r="B69" s="15" t="s">
        <v>54</v>
      </c>
      <c r="C69" s="36">
        <f t="shared" si="16"/>
        <v>69.15097822074566</v>
      </c>
      <c r="D69" s="36">
        <f t="shared" si="16"/>
        <v>0.25101513473606496</v>
      </c>
      <c r="E69" s="36">
        <f t="shared" si="16"/>
        <v>0</v>
      </c>
      <c r="F69" s="36">
        <f t="shared" si="16"/>
        <v>30.59800664451827</v>
      </c>
      <c r="G69" s="36">
        <f t="shared" si="16"/>
        <v>0</v>
      </c>
      <c r="H69" s="36">
        <f t="shared" si="16"/>
        <v>100</v>
      </c>
    </row>
    <row r="70" spans="1:8" ht="11.25">
      <c r="A70" s="4">
        <v>81</v>
      </c>
      <c r="B70" s="15" t="s">
        <v>55</v>
      </c>
      <c r="C70" s="36">
        <f t="shared" si="16"/>
        <v>79.34891010115402</v>
      </c>
      <c r="D70" s="36">
        <f t="shared" si="16"/>
        <v>0.04986465308448497</v>
      </c>
      <c r="E70" s="36">
        <f t="shared" si="16"/>
        <v>0.30631144037612196</v>
      </c>
      <c r="F70" s="36">
        <f t="shared" si="16"/>
        <v>20.294913805385384</v>
      </c>
      <c r="G70" s="36">
        <f t="shared" si="16"/>
        <v>0</v>
      </c>
      <c r="H70" s="36">
        <f t="shared" si="16"/>
        <v>100</v>
      </c>
    </row>
    <row r="71" spans="1:8" ht="11.25">
      <c r="A71" s="4">
        <v>85</v>
      </c>
      <c r="B71" s="15" t="s">
        <v>56</v>
      </c>
      <c r="C71" s="36">
        <f t="shared" si="16"/>
        <v>77.78865609294432</v>
      </c>
      <c r="D71" s="36">
        <f t="shared" si="16"/>
        <v>0.032634945499641015</v>
      </c>
      <c r="E71" s="36">
        <f t="shared" si="16"/>
        <v>6.592258990927485</v>
      </c>
      <c r="F71" s="36">
        <f t="shared" si="16"/>
        <v>15.58644997062855</v>
      </c>
      <c r="G71" s="36">
        <f t="shared" si="16"/>
        <v>0</v>
      </c>
      <c r="H71" s="36">
        <f t="shared" si="16"/>
        <v>100</v>
      </c>
    </row>
    <row r="72" spans="1:8" ht="11.25">
      <c r="A72" s="4">
        <v>94</v>
      </c>
      <c r="B72" s="15" t="s">
        <v>57</v>
      </c>
      <c r="C72" s="36">
        <f t="shared" si="16"/>
        <v>98.65348201136125</v>
      </c>
      <c r="D72" s="36">
        <f t="shared" si="16"/>
        <v>0.14727540500736377</v>
      </c>
      <c r="E72" s="36">
        <f t="shared" si="16"/>
        <v>0</v>
      </c>
      <c r="F72" s="36">
        <f t="shared" si="16"/>
        <v>1.1992425836313907</v>
      </c>
      <c r="G72" s="36">
        <f t="shared" si="16"/>
        <v>0</v>
      </c>
      <c r="H72" s="36">
        <f t="shared" si="16"/>
        <v>100</v>
      </c>
    </row>
    <row r="73" spans="1:8" ht="11.25">
      <c r="A73" s="4"/>
      <c r="B73" s="4"/>
      <c r="C73" s="44"/>
      <c r="D73" s="44"/>
      <c r="E73" s="44"/>
      <c r="F73" s="44"/>
      <c r="G73" s="44"/>
      <c r="H73" s="33"/>
    </row>
    <row r="74" spans="1:8" ht="11.25">
      <c r="A74" s="15"/>
      <c r="B74" s="15" t="s">
        <v>58</v>
      </c>
      <c r="C74" s="36">
        <f aca="true" t="shared" si="17" ref="C74:H74">(C29/$H29)*100</f>
        <v>81.53447973897757</v>
      </c>
      <c r="D74" s="36">
        <f t="shared" si="17"/>
        <v>0.3840091331901948</v>
      </c>
      <c r="E74" s="36">
        <f t="shared" si="17"/>
        <v>2.9008257493691745</v>
      </c>
      <c r="F74" s="36">
        <f t="shared" si="17"/>
        <v>15.180685378463055</v>
      </c>
      <c r="G74" s="36">
        <f t="shared" si="17"/>
        <v>0</v>
      </c>
      <c r="H74" s="36">
        <f t="shared" si="17"/>
        <v>100</v>
      </c>
    </row>
    <row r="75" spans="1:8" ht="11.25">
      <c r="A75" s="4"/>
      <c r="B75" s="4"/>
      <c r="C75" s="44"/>
      <c r="D75" s="44"/>
      <c r="E75" s="44"/>
      <c r="F75" s="44"/>
      <c r="G75" s="44"/>
      <c r="H75" s="33"/>
    </row>
    <row r="76" spans="1:8" ht="11.25">
      <c r="A76" s="19"/>
      <c r="B76" s="19" t="s">
        <v>59</v>
      </c>
      <c r="C76" s="36">
        <f aca="true" t="shared" si="18" ref="C76:H76">(C31/$H31)*100</f>
        <v>89.90054553022841</v>
      </c>
      <c r="D76" s="36">
        <f t="shared" si="18"/>
        <v>1.9937796069602738</v>
      </c>
      <c r="E76" s="36">
        <f t="shared" si="18"/>
        <v>3.2586343862858214</v>
      </c>
      <c r="F76" s="36">
        <f t="shared" si="18"/>
        <v>4.847040476525491</v>
      </c>
      <c r="G76" s="36">
        <f t="shared" si="18"/>
        <v>0</v>
      </c>
      <c r="H76" s="36">
        <f t="shared" si="18"/>
        <v>100</v>
      </c>
    </row>
    <row r="77" spans="1:8" ht="11.25">
      <c r="A77" s="4"/>
      <c r="B77" s="4"/>
      <c r="C77" s="44"/>
      <c r="D77" s="44"/>
      <c r="E77" s="44"/>
      <c r="F77" s="44"/>
      <c r="G77" s="44"/>
      <c r="H77" s="44"/>
    </row>
    <row r="78" spans="1:8" ht="12" thickBot="1">
      <c r="A78" s="34"/>
      <c r="B78" s="34" t="s">
        <v>60</v>
      </c>
      <c r="C78" s="35"/>
      <c r="D78" s="35"/>
      <c r="E78" s="35"/>
      <c r="F78" s="35"/>
      <c r="G78" s="35"/>
      <c r="H78" s="35"/>
    </row>
    <row r="79" ht="11.25">
      <c r="B79" s="4"/>
    </row>
    <row r="80" ht="11.25">
      <c r="B80" s="15" t="str">
        <f>+'Cartera vigente por mes'!B33</f>
        <v>Fuente: Superintendencia de Isapres, Archivo Maestro de Beneficiarios.</v>
      </c>
    </row>
    <row r="81" spans="2:8" ht="32.25" customHeight="1">
      <c r="B81" s="146">
        <f>+B36</f>
      </c>
      <c r="C81" s="146"/>
      <c r="D81" s="146"/>
      <c r="E81" s="146"/>
      <c r="F81" s="146"/>
      <c r="G81" s="146"/>
      <c r="H81" s="146"/>
    </row>
    <row r="82" spans="2:8" ht="44.25" customHeight="1">
      <c r="B82" s="146">
        <f>+B37</f>
      </c>
      <c r="C82" s="146"/>
      <c r="D82" s="146"/>
      <c r="E82" s="146"/>
      <c r="F82" s="146"/>
      <c r="G82" s="146"/>
      <c r="H82" s="146"/>
    </row>
    <row r="83" spans="2:8" ht="11.25">
      <c r="B83" s="146">
        <f>+B38</f>
      </c>
      <c r="C83" s="146"/>
      <c r="D83" s="146"/>
      <c r="E83" s="146"/>
      <c r="F83" s="146"/>
      <c r="G83" s="146"/>
      <c r="H83" s="146"/>
    </row>
    <row r="84" spans="1:8" ht="17.25" customHeight="1">
      <c r="A84" s="141" t="s">
        <v>248</v>
      </c>
      <c r="B84" s="141"/>
      <c r="C84" s="141"/>
      <c r="D84" s="141"/>
      <c r="E84" s="141"/>
      <c r="F84" s="141"/>
      <c r="G84" s="141"/>
      <c r="H84" s="141"/>
    </row>
  </sheetData>
  <mergeCells count="13">
    <mergeCell ref="B36:H36"/>
    <mergeCell ref="B37:H37"/>
    <mergeCell ref="B38:H38"/>
    <mergeCell ref="A1:H1"/>
    <mergeCell ref="B2:H2"/>
    <mergeCell ref="B3:H3"/>
    <mergeCell ref="B4:H4"/>
    <mergeCell ref="B39:H39"/>
    <mergeCell ref="A45:H45"/>
    <mergeCell ref="A84:H84"/>
    <mergeCell ref="B83:H83"/>
    <mergeCell ref="B82:H82"/>
    <mergeCell ref="B81:H81"/>
  </mergeCells>
  <hyperlinks>
    <hyperlink ref="A1" location="Indice!A1" display="Volver"/>
    <hyperlink ref="A45" location="Indice!A1" display="Volver"/>
    <hyperlink ref="A84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17"/>
  <sheetViews>
    <sheetView showGridLines="0" zoomScale="75" zoomScaleNormal="75" workbookViewId="0" topLeftCell="A1">
      <selection activeCell="B3" sqref="B3:S3"/>
    </sheetView>
  </sheetViews>
  <sheetFormatPr defaultColWidth="6.796875" defaultRowHeight="15"/>
  <cols>
    <col min="1" max="1" width="3.69921875" style="1" bestFit="1" customWidth="1"/>
    <col min="2" max="2" width="19.59765625" style="1" customWidth="1"/>
    <col min="3" max="3" width="6" style="1" bestFit="1" customWidth="1"/>
    <col min="4" max="5" width="5.8984375" style="1" bestFit="1" customWidth="1"/>
    <col min="6" max="6" width="6.09765625" style="1" bestFit="1" customWidth="1"/>
    <col min="7" max="8" width="8.19921875" style="1" bestFit="1" customWidth="1"/>
    <col min="9" max="11" width="7.19921875" style="1" bestFit="1" customWidth="1"/>
    <col min="12" max="12" width="6.69921875" style="1" bestFit="1" customWidth="1"/>
    <col min="13" max="13" width="7.19921875" style="1" bestFit="1" customWidth="1"/>
    <col min="14" max="16" width="6.19921875" style="1" bestFit="1" customWidth="1"/>
    <col min="17" max="17" width="5.69921875" style="1" bestFit="1" customWidth="1"/>
    <col min="18" max="18" width="8.19921875" style="1" bestFit="1" customWidth="1"/>
    <col min="19" max="19" width="9.09765625" style="1" bestFit="1" customWidth="1"/>
    <col min="20" max="20" width="6.69921875" style="1" customWidth="1"/>
    <col min="21" max="21" width="0" style="1" hidden="1" customWidth="1"/>
    <col min="22" max="22" width="8.8984375" style="1" hidden="1" customWidth="1"/>
    <col min="23" max="32" width="0" style="1" hidden="1" customWidth="1"/>
    <col min="33" max="16384" width="6.69921875" style="1" customWidth="1"/>
  </cols>
  <sheetData>
    <row r="1" spans="1:19" ht="12.75">
      <c r="A1" s="141" t="s">
        <v>248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2:256" ht="13.5">
      <c r="B2" s="143" t="s">
        <v>61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25"/>
      <c r="U2" s="25"/>
      <c r="V2" s="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2:256" ht="13.5">
      <c r="B3" s="143" t="s">
        <v>270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25"/>
      <c r="U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2" thickBot="1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1.25">
      <c r="A5" s="28" t="s">
        <v>1</v>
      </c>
      <c r="B5" s="28" t="s">
        <v>1</v>
      </c>
      <c r="C5" s="156" t="s">
        <v>62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54"/>
      <c r="S5" s="54"/>
      <c r="T5" s="25"/>
      <c r="U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1.25">
      <c r="A6" s="30" t="s">
        <v>40</v>
      </c>
      <c r="B6" s="30" t="s">
        <v>41</v>
      </c>
      <c r="C6" s="56" t="s">
        <v>63</v>
      </c>
      <c r="D6" s="56" t="s">
        <v>64</v>
      </c>
      <c r="E6" s="56" t="s">
        <v>65</v>
      </c>
      <c r="F6" s="56" t="s">
        <v>66</v>
      </c>
      <c r="G6" s="56" t="s">
        <v>67</v>
      </c>
      <c r="H6" s="56" t="s">
        <v>68</v>
      </c>
      <c r="I6" s="56" t="s">
        <v>69</v>
      </c>
      <c r="J6" s="56" t="s">
        <v>70</v>
      </c>
      <c r="K6" s="56" t="s">
        <v>71</v>
      </c>
      <c r="L6" s="56" t="s">
        <v>72</v>
      </c>
      <c r="M6" s="56" t="s">
        <v>73</v>
      </c>
      <c r="N6" s="56" t="s">
        <v>74</v>
      </c>
      <c r="O6" s="56" t="s">
        <v>75</v>
      </c>
      <c r="P6" s="56" t="s">
        <v>76</v>
      </c>
      <c r="Q6" s="57" t="s">
        <v>77</v>
      </c>
      <c r="R6" s="57" t="s">
        <v>238</v>
      </c>
      <c r="S6" s="58" t="s">
        <v>4</v>
      </c>
      <c r="T6" s="25"/>
      <c r="U6" s="25"/>
      <c r="V6" s="4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1.25">
      <c r="A7" s="4">
        <v>57</v>
      </c>
      <c r="B7" s="15" t="str">
        <f>+'Beneficiarios por tipo'!B8</f>
        <v>Promepart</v>
      </c>
      <c r="C7" s="27">
        <v>762</v>
      </c>
      <c r="D7" s="27">
        <v>6286</v>
      </c>
      <c r="E7" s="27">
        <v>6525</v>
      </c>
      <c r="F7" s="27">
        <v>5727</v>
      </c>
      <c r="G7" s="27">
        <v>4720</v>
      </c>
      <c r="H7" s="27">
        <v>3990</v>
      </c>
      <c r="I7" s="27">
        <v>2893</v>
      </c>
      <c r="J7" s="27">
        <v>2259</v>
      </c>
      <c r="K7" s="27">
        <v>1844</v>
      </c>
      <c r="L7" s="27">
        <v>1360</v>
      </c>
      <c r="M7" s="27">
        <v>950</v>
      </c>
      <c r="N7" s="27">
        <v>848</v>
      </c>
      <c r="O7" s="27">
        <v>538</v>
      </c>
      <c r="P7" s="27">
        <v>234</v>
      </c>
      <c r="Q7" s="27">
        <v>109</v>
      </c>
      <c r="R7" s="27"/>
      <c r="S7" s="33">
        <f aca="true" t="shared" si="0" ref="S7:S15">SUM(C7:R7)</f>
        <v>39045</v>
      </c>
      <c r="T7" s="25"/>
      <c r="U7" s="25"/>
      <c r="V7" s="63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1.25">
      <c r="A8" s="4">
        <v>67</v>
      </c>
      <c r="B8" s="15" t="str">
        <f>+'Beneficiarios por tipo'!B9</f>
        <v>Colmena Golden Cross</v>
      </c>
      <c r="C8" s="27">
        <v>133</v>
      </c>
      <c r="D8" s="27">
        <v>2336</v>
      </c>
      <c r="E8" s="27">
        <v>11452</v>
      </c>
      <c r="F8" s="27">
        <v>16899</v>
      </c>
      <c r="G8" s="27">
        <v>14458</v>
      </c>
      <c r="H8" s="27">
        <v>12387</v>
      </c>
      <c r="I8" s="27">
        <v>10568</v>
      </c>
      <c r="J8" s="27">
        <v>8445</v>
      </c>
      <c r="K8" s="27">
        <v>6923</v>
      </c>
      <c r="L8" s="27">
        <v>4909</v>
      </c>
      <c r="M8" s="27">
        <v>2561</v>
      </c>
      <c r="N8" s="27">
        <v>1439</v>
      </c>
      <c r="O8" s="27">
        <v>844</v>
      </c>
      <c r="P8" s="27">
        <v>264</v>
      </c>
      <c r="Q8" s="27">
        <v>151</v>
      </c>
      <c r="R8" s="27"/>
      <c r="S8" s="33">
        <f t="shared" si="0"/>
        <v>93769</v>
      </c>
      <c r="T8" s="25"/>
      <c r="U8" s="25"/>
      <c r="V8" s="63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1.25">
      <c r="A9" s="4">
        <v>70</v>
      </c>
      <c r="B9" s="15" t="str">
        <f>+'Beneficiarios por tipo'!B10</f>
        <v>Normédica</v>
      </c>
      <c r="C9" s="27">
        <v>103</v>
      </c>
      <c r="D9" s="27">
        <v>1151</v>
      </c>
      <c r="E9" s="27">
        <v>2411</v>
      </c>
      <c r="F9" s="27">
        <v>2854</v>
      </c>
      <c r="G9" s="27">
        <v>2542</v>
      </c>
      <c r="H9" s="27">
        <v>2260</v>
      </c>
      <c r="I9" s="27">
        <v>1723</v>
      </c>
      <c r="J9" s="27">
        <v>1212</v>
      </c>
      <c r="K9" s="27">
        <v>786</v>
      </c>
      <c r="L9" s="27">
        <v>354</v>
      </c>
      <c r="M9" s="27">
        <v>149</v>
      </c>
      <c r="N9" s="27">
        <v>62</v>
      </c>
      <c r="O9" s="27">
        <v>28</v>
      </c>
      <c r="P9" s="27">
        <v>11</v>
      </c>
      <c r="Q9" s="27">
        <v>5</v>
      </c>
      <c r="R9" s="27"/>
      <c r="S9" s="33">
        <f t="shared" si="0"/>
        <v>15651</v>
      </c>
      <c r="T9" s="25"/>
      <c r="U9" s="25"/>
      <c r="V9" s="63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1.25">
      <c r="A10" s="4">
        <v>78</v>
      </c>
      <c r="B10" s="15" t="str">
        <f>+'Beneficiarios por tipo'!B11</f>
        <v>ING Salud S.A.</v>
      </c>
      <c r="C10" s="27">
        <v>1405</v>
      </c>
      <c r="D10" s="27">
        <v>14422</v>
      </c>
      <c r="E10" s="27">
        <v>26862</v>
      </c>
      <c r="F10" s="27">
        <v>32184</v>
      </c>
      <c r="G10" s="27">
        <v>28124</v>
      </c>
      <c r="H10" s="27">
        <v>23250</v>
      </c>
      <c r="I10" s="27">
        <v>17918</v>
      </c>
      <c r="J10" s="27">
        <v>13451</v>
      </c>
      <c r="K10" s="27">
        <v>9910</v>
      </c>
      <c r="L10" s="27">
        <v>5591</v>
      </c>
      <c r="M10" s="27">
        <v>2493</v>
      </c>
      <c r="N10" s="27">
        <v>1534</v>
      </c>
      <c r="O10" s="27">
        <v>765</v>
      </c>
      <c r="P10" s="27">
        <v>306</v>
      </c>
      <c r="Q10" s="27">
        <v>80</v>
      </c>
      <c r="R10" s="27"/>
      <c r="S10" s="33">
        <f t="shared" si="0"/>
        <v>178295</v>
      </c>
      <c r="T10" s="25"/>
      <c r="U10" s="25"/>
      <c r="V10" s="63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1.25">
      <c r="A11" s="4">
        <v>80</v>
      </c>
      <c r="B11" s="15" t="str">
        <f>+'Beneficiarios por tipo'!B12</f>
        <v>Vida Tres</v>
      </c>
      <c r="C11" s="27">
        <v>88</v>
      </c>
      <c r="D11" s="27">
        <v>1151</v>
      </c>
      <c r="E11" s="27">
        <v>4835</v>
      </c>
      <c r="F11" s="27">
        <v>7295</v>
      </c>
      <c r="G11" s="27">
        <v>6718</v>
      </c>
      <c r="H11" s="27">
        <v>5532</v>
      </c>
      <c r="I11" s="27">
        <v>4294</v>
      </c>
      <c r="J11" s="27">
        <v>3195</v>
      </c>
      <c r="K11" s="27">
        <v>2566</v>
      </c>
      <c r="L11" s="27">
        <v>1682</v>
      </c>
      <c r="M11" s="27">
        <v>1095</v>
      </c>
      <c r="N11" s="27">
        <v>783</v>
      </c>
      <c r="O11" s="27">
        <v>338</v>
      </c>
      <c r="P11" s="27">
        <v>124</v>
      </c>
      <c r="Q11" s="27">
        <v>48</v>
      </c>
      <c r="R11" s="27"/>
      <c r="S11" s="33">
        <f t="shared" si="0"/>
        <v>39744</v>
      </c>
      <c r="T11" s="25"/>
      <c r="U11" s="25"/>
      <c r="V11" s="63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1.25">
      <c r="A12" s="4">
        <v>88</v>
      </c>
      <c r="B12" s="15" t="str">
        <f>+'Beneficiarios por tipo'!B13</f>
        <v>Mas Vida</v>
      </c>
      <c r="C12" s="27">
        <v>142</v>
      </c>
      <c r="D12" s="27">
        <v>1601</v>
      </c>
      <c r="E12" s="27">
        <v>7146</v>
      </c>
      <c r="F12" s="27">
        <v>10453</v>
      </c>
      <c r="G12" s="27">
        <v>9646</v>
      </c>
      <c r="H12" s="27">
        <v>8144</v>
      </c>
      <c r="I12" s="27">
        <v>6016</v>
      </c>
      <c r="J12" s="27">
        <v>4254</v>
      </c>
      <c r="K12" s="27">
        <v>2240</v>
      </c>
      <c r="L12" s="27">
        <v>1225</v>
      </c>
      <c r="M12" s="27">
        <v>555</v>
      </c>
      <c r="N12" s="27">
        <v>346</v>
      </c>
      <c r="O12" s="27">
        <v>194</v>
      </c>
      <c r="P12" s="27">
        <v>61</v>
      </c>
      <c r="Q12" s="27">
        <v>39</v>
      </c>
      <c r="R12" s="27"/>
      <c r="S12" s="33">
        <f t="shared" si="0"/>
        <v>52062</v>
      </c>
      <c r="T12" s="25"/>
      <c r="U12" s="25"/>
      <c r="V12" s="63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1.25">
      <c r="A13" s="4">
        <v>99</v>
      </c>
      <c r="B13" s="15" t="str">
        <f>+'Beneficiarios por tipo'!B14</f>
        <v>Isapre Banmédica</v>
      </c>
      <c r="C13" s="27">
        <v>855</v>
      </c>
      <c r="D13" s="27">
        <v>9249</v>
      </c>
      <c r="E13" s="27">
        <v>17930</v>
      </c>
      <c r="F13" s="27">
        <v>22751</v>
      </c>
      <c r="G13" s="27">
        <v>22755</v>
      </c>
      <c r="H13" s="27">
        <v>19972</v>
      </c>
      <c r="I13" s="27">
        <v>14869</v>
      </c>
      <c r="J13" s="27">
        <v>11087</v>
      </c>
      <c r="K13" s="27">
        <v>8657</v>
      </c>
      <c r="L13" s="27">
        <v>5667</v>
      </c>
      <c r="M13" s="27">
        <v>2910</v>
      </c>
      <c r="N13" s="27">
        <v>1687</v>
      </c>
      <c r="O13" s="27">
        <v>999</v>
      </c>
      <c r="P13" s="27">
        <v>397</v>
      </c>
      <c r="Q13" s="27">
        <v>228</v>
      </c>
      <c r="R13" s="27"/>
      <c r="S13" s="33">
        <f t="shared" si="0"/>
        <v>140013</v>
      </c>
      <c r="T13" s="25"/>
      <c r="U13" s="25"/>
      <c r="V13" s="63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1.25">
      <c r="A14" s="4">
        <v>104</v>
      </c>
      <c r="B14" s="15" t="str">
        <f>+'Beneficiarios por tipo'!B15</f>
        <v>Sfera</v>
      </c>
      <c r="C14" s="27">
        <v>117</v>
      </c>
      <c r="D14" s="27">
        <v>1967</v>
      </c>
      <c r="E14" s="27">
        <v>2979</v>
      </c>
      <c r="F14" s="27">
        <v>2359</v>
      </c>
      <c r="G14" s="27">
        <v>2061</v>
      </c>
      <c r="H14" s="27">
        <v>1697</v>
      </c>
      <c r="I14" s="27">
        <v>1169</v>
      </c>
      <c r="J14" s="27">
        <v>759</v>
      </c>
      <c r="K14" s="27">
        <v>475</v>
      </c>
      <c r="L14" s="27">
        <v>129</v>
      </c>
      <c r="M14" s="27">
        <v>40</v>
      </c>
      <c r="N14" s="27">
        <v>11</v>
      </c>
      <c r="O14" s="27">
        <v>9</v>
      </c>
      <c r="P14" s="27">
        <v>1</v>
      </c>
      <c r="Q14" s="27">
        <v>1</v>
      </c>
      <c r="R14" s="27"/>
      <c r="S14" s="33">
        <f t="shared" si="0"/>
        <v>13774</v>
      </c>
      <c r="T14" s="25"/>
      <c r="U14" s="25"/>
      <c r="V14" s="6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1.25">
      <c r="A15" s="4">
        <v>107</v>
      </c>
      <c r="B15" s="15" t="str">
        <f>+'Beneficiarios por tipo'!B16</f>
        <v>Consalud S.A.</v>
      </c>
      <c r="C15" s="27">
        <v>832</v>
      </c>
      <c r="D15" s="27">
        <v>8906</v>
      </c>
      <c r="E15" s="27">
        <v>22651</v>
      </c>
      <c r="F15" s="27">
        <v>29536</v>
      </c>
      <c r="G15" s="27">
        <v>29716</v>
      </c>
      <c r="H15" s="27">
        <v>28765</v>
      </c>
      <c r="I15" s="27">
        <v>22846</v>
      </c>
      <c r="J15" s="27">
        <v>17573</v>
      </c>
      <c r="K15" s="27">
        <v>13118</v>
      </c>
      <c r="L15" s="27">
        <v>8681</v>
      </c>
      <c r="M15" s="27">
        <v>4537</v>
      </c>
      <c r="N15" s="27">
        <v>2906</v>
      </c>
      <c r="O15" s="27">
        <v>1234</v>
      </c>
      <c r="P15" s="27">
        <v>455</v>
      </c>
      <c r="Q15" s="27">
        <v>230</v>
      </c>
      <c r="R15" s="27"/>
      <c r="S15" s="33">
        <f t="shared" si="0"/>
        <v>191986</v>
      </c>
      <c r="T15" s="25"/>
      <c r="U15" s="25"/>
      <c r="V15" s="6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1.25">
      <c r="A16" s="4"/>
      <c r="B16" s="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2:256" ht="11.25">
      <c r="B17" s="15" t="s">
        <v>49</v>
      </c>
      <c r="C17" s="33">
        <f aca="true" t="shared" si="1" ref="C17:S17">SUM(C7:C16)</f>
        <v>4437</v>
      </c>
      <c r="D17" s="33">
        <f t="shared" si="1"/>
        <v>47069</v>
      </c>
      <c r="E17" s="33">
        <f t="shared" si="1"/>
        <v>102791</v>
      </c>
      <c r="F17" s="33">
        <f t="shared" si="1"/>
        <v>130058</v>
      </c>
      <c r="G17" s="33">
        <f t="shared" si="1"/>
        <v>120740</v>
      </c>
      <c r="H17" s="33">
        <f t="shared" si="1"/>
        <v>105997</v>
      </c>
      <c r="I17" s="33">
        <f t="shared" si="1"/>
        <v>82296</v>
      </c>
      <c r="J17" s="33">
        <f t="shared" si="1"/>
        <v>62235</v>
      </c>
      <c r="K17" s="33">
        <f t="shared" si="1"/>
        <v>46519</v>
      </c>
      <c r="L17" s="33">
        <f t="shared" si="1"/>
        <v>29598</v>
      </c>
      <c r="M17" s="33">
        <f t="shared" si="1"/>
        <v>15290</v>
      </c>
      <c r="N17" s="33">
        <f t="shared" si="1"/>
        <v>9616</v>
      </c>
      <c r="O17" s="33">
        <f t="shared" si="1"/>
        <v>4949</v>
      </c>
      <c r="P17" s="33">
        <f t="shared" si="1"/>
        <v>1853</v>
      </c>
      <c r="Q17" s="33">
        <f t="shared" si="1"/>
        <v>891</v>
      </c>
      <c r="R17" s="33">
        <f t="shared" si="1"/>
        <v>0</v>
      </c>
      <c r="S17" s="33">
        <f t="shared" si="1"/>
        <v>764339</v>
      </c>
      <c r="T17" s="25"/>
      <c r="U17" s="25"/>
      <c r="V17" s="63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1.25">
      <c r="A18" s="4"/>
      <c r="B18" s="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1.25">
      <c r="A19" s="4">
        <v>62</v>
      </c>
      <c r="B19" s="15" t="s">
        <v>50</v>
      </c>
      <c r="C19" s="27"/>
      <c r="D19" s="27">
        <v>1</v>
      </c>
      <c r="E19" s="27">
        <v>34</v>
      </c>
      <c r="F19" s="27">
        <v>69</v>
      </c>
      <c r="G19" s="27">
        <v>125</v>
      </c>
      <c r="H19" s="27">
        <v>324</v>
      </c>
      <c r="I19" s="27">
        <v>453</v>
      </c>
      <c r="J19" s="27">
        <v>467</v>
      </c>
      <c r="K19" s="27">
        <v>251</v>
      </c>
      <c r="L19" s="27">
        <v>83</v>
      </c>
      <c r="M19" s="27">
        <v>19</v>
      </c>
      <c r="N19" s="27">
        <v>8</v>
      </c>
      <c r="O19" s="27">
        <v>3</v>
      </c>
      <c r="P19" s="27"/>
      <c r="Q19" s="27"/>
      <c r="R19" s="27"/>
      <c r="S19" s="33">
        <f aca="true" t="shared" si="2" ref="S19:S26">SUM(C19:R19)</f>
        <v>1837</v>
      </c>
      <c r="T19" s="25"/>
      <c r="U19" s="25"/>
      <c r="V19" s="63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1.25">
      <c r="A20" s="4">
        <v>63</v>
      </c>
      <c r="B20" s="15" t="s">
        <v>51</v>
      </c>
      <c r="C20" s="27">
        <v>334</v>
      </c>
      <c r="D20" s="27">
        <v>574</v>
      </c>
      <c r="E20" s="27">
        <v>1228</v>
      </c>
      <c r="F20" s="27">
        <v>1266</v>
      </c>
      <c r="G20" s="27">
        <v>1392</v>
      </c>
      <c r="H20" s="27">
        <v>1360</v>
      </c>
      <c r="I20" s="27">
        <v>1491</v>
      </c>
      <c r="J20" s="27">
        <v>2031</v>
      </c>
      <c r="K20" s="27">
        <v>1829</v>
      </c>
      <c r="L20" s="27">
        <v>1129</v>
      </c>
      <c r="M20" s="27">
        <v>514</v>
      </c>
      <c r="N20" s="27">
        <v>218</v>
      </c>
      <c r="O20" s="27">
        <v>68</v>
      </c>
      <c r="P20" s="27">
        <v>21</v>
      </c>
      <c r="Q20" s="27">
        <v>13</v>
      </c>
      <c r="R20" s="27"/>
      <c r="S20" s="33">
        <f t="shared" si="2"/>
        <v>13468</v>
      </c>
      <c r="T20" s="25"/>
      <c r="U20" s="25"/>
      <c r="V20" s="63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1.25">
      <c r="A21" s="4">
        <v>65</v>
      </c>
      <c r="B21" s="15" t="s">
        <v>52</v>
      </c>
      <c r="C21" s="27">
        <v>255</v>
      </c>
      <c r="D21" s="27">
        <v>41</v>
      </c>
      <c r="E21" s="27">
        <v>313</v>
      </c>
      <c r="F21" s="27">
        <v>500</v>
      </c>
      <c r="G21" s="27">
        <v>1183</v>
      </c>
      <c r="H21" s="27">
        <v>1617</v>
      </c>
      <c r="I21" s="27">
        <v>1573</v>
      </c>
      <c r="J21" s="27">
        <v>1480</v>
      </c>
      <c r="K21" s="27">
        <v>1069</v>
      </c>
      <c r="L21" s="27">
        <v>453</v>
      </c>
      <c r="M21" s="27">
        <v>123</v>
      </c>
      <c r="N21" s="27">
        <v>42</v>
      </c>
      <c r="O21" s="27">
        <v>21</v>
      </c>
      <c r="P21" s="27">
        <v>1</v>
      </c>
      <c r="Q21" s="27"/>
      <c r="R21" s="27"/>
      <c r="S21" s="33">
        <f t="shared" si="2"/>
        <v>8671</v>
      </c>
      <c r="T21" s="25"/>
      <c r="U21" s="25"/>
      <c r="V21" s="63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1.25">
      <c r="A22" s="4">
        <v>68</v>
      </c>
      <c r="B22" s="15" t="s">
        <v>53</v>
      </c>
      <c r="C22" s="27"/>
      <c r="D22" s="27">
        <v>4</v>
      </c>
      <c r="E22" s="27">
        <v>83</v>
      </c>
      <c r="F22" s="27">
        <v>137</v>
      </c>
      <c r="G22" s="27">
        <v>170</v>
      </c>
      <c r="H22" s="27">
        <v>150</v>
      </c>
      <c r="I22" s="27">
        <v>200</v>
      </c>
      <c r="J22" s="27">
        <v>287</v>
      </c>
      <c r="K22" s="27">
        <v>257</v>
      </c>
      <c r="L22" s="27">
        <v>123</v>
      </c>
      <c r="M22" s="27">
        <v>24</v>
      </c>
      <c r="N22" s="27">
        <v>15</v>
      </c>
      <c r="O22" s="27">
        <v>3</v>
      </c>
      <c r="P22" s="27">
        <v>1</v>
      </c>
      <c r="Q22" s="27">
        <v>1</v>
      </c>
      <c r="R22" s="27"/>
      <c r="S22" s="33">
        <f t="shared" si="2"/>
        <v>1455</v>
      </c>
      <c r="T22" s="25"/>
      <c r="U22" s="25"/>
      <c r="V22" s="63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1.25">
      <c r="A23" s="4">
        <v>76</v>
      </c>
      <c r="B23" s="15" t="s">
        <v>54</v>
      </c>
      <c r="C23" s="27">
        <v>12</v>
      </c>
      <c r="D23" s="27">
        <v>53</v>
      </c>
      <c r="E23" s="27">
        <v>181</v>
      </c>
      <c r="F23" s="27">
        <v>461</v>
      </c>
      <c r="G23" s="27">
        <v>595</v>
      </c>
      <c r="H23" s="27">
        <v>552</v>
      </c>
      <c r="I23" s="27">
        <v>534</v>
      </c>
      <c r="J23" s="27">
        <v>772</v>
      </c>
      <c r="K23" s="27">
        <v>1190</v>
      </c>
      <c r="L23" s="27">
        <v>832</v>
      </c>
      <c r="M23" s="27">
        <v>474</v>
      </c>
      <c r="N23" s="27">
        <v>520</v>
      </c>
      <c r="O23" s="27">
        <v>563</v>
      </c>
      <c r="P23" s="27">
        <v>350</v>
      </c>
      <c r="Q23" s="27">
        <v>237</v>
      </c>
      <c r="R23" s="27"/>
      <c r="S23" s="33">
        <f t="shared" si="2"/>
        <v>7326</v>
      </c>
      <c r="T23" s="25"/>
      <c r="U23" s="25"/>
      <c r="V23" s="63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1.25">
      <c r="A24" s="4">
        <v>81</v>
      </c>
      <c r="B24" s="15" t="s">
        <v>55</v>
      </c>
      <c r="C24" s="27">
        <v>12</v>
      </c>
      <c r="D24" s="27">
        <v>147</v>
      </c>
      <c r="E24" s="27">
        <v>256</v>
      </c>
      <c r="F24" s="27">
        <v>383</v>
      </c>
      <c r="G24" s="27">
        <v>485</v>
      </c>
      <c r="H24" s="27">
        <v>451</v>
      </c>
      <c r="I24" s="27">
        <v>339</v>
      </c>
      <c r="J24" s="27">
        <v>518</v>
      </c>
      <c r="K24" s="27">
        <v>745</v>
      </c>
      <c r="L24" s="27">
        <v>481</v>
      </c>
      <c r="M24" s="27">
        <v>216</v>
      </c>
      <c r="N24" s="27">
        <v>96</v>
      </c>
      <c r="O24" s="27">
        <v>21</v>
      </c>
      <c r="P24" s="27">
        <v>6</v>
      </c>
      <c r="Q24" s="27">
        <v>1</v>
      </c>
      <c r="R24" s="27">
        <v>1</v>
      </c>
      <c r="S24" s="33">
        <f t="shared" si="2"/>
        <v>4158</v>
      </c>
      <c r="T24" s="25"/>
      <c r="U24" s="25"/>
      <c r="V24" s="63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1.25">
      <c r="A25" s="4">
        <v>85</v>
      </c>
      <c r="B25" s="15" t="s">
        <v>56</v>
      </c>
      <c r="C25" s="27">
        <v>1</v>
      </c>
      <c r="D25" s="27">
        <v>8</v>
      </c>
      <c r="E25" s="27">
        <v>127</v>
      </c>
      <c r="F25" s="27">
        <v>425</v>
      </c>
      <c r="G25" s="27">
        <v>563</v>
      </c>
      <c r="H25" s="27">
        <v>583</v>
      </c>
      <c r="I25" s="27">
        <v>477</v>
      </c>
      <c r="J25" s="27">
        <v>354</v>
      </c>
      <c r="K25" s="27">
        <v>210</v>
      </c>
      <c r="L25" s="27">
        <v>199</v>
      </c>
      <c r="M25" s="27">
        <v>233</v>
      </c>
      <c r="N25" s="27">
        <v>163</v>
      </c>
      <c r="O25" s="27">
        <v>86</v>
      </c>
      <c r="P25" s="27">
        <v>45</v>
      </c>
      <c r="Q25" s="27">
        <v>35</v>
      </c>
      <c r="R25" s="27"/>
      <c r="S25" s="33">
        <f t="shared" si="2"/>
        <v>3509</v>
      </c>
      <c r="T25" s="25"/>
      <c r="U25" s="25"/>
      <c r="V25" s="63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1.25">
      <c r="A26" s="4">
        <v>94</v>
      </c>
      <c r="B26" s="15" t="s">
        <v>57</v>
      </c>
      <c r="C26" s="27"/>
      <c r="D26" s="27">
        <v>35</v>
      </c>
      <c r="E26" s="27">
        <v>132</v>
      </c>
      <c r="F26" s="27">
        <v>163</v>
      </c>
      <c r="G26" s="27">
        <v>209</v>
      </c>
      <c r="H26" s="27">
        <v>250</v>
      </c>
      <c r="I26" s="27">
        <v>225</v>
      </c>
      <c r="J26" s="27">
        <v>202</v>
      </c>
      <c r="K26" s="27">
        <v>130</v>
      </c>
      <c r="L26" s="27">
        <v>58</v>
      </c>
      <c r="M26" s="27">
        <v>15</v>
      </c>
      <c r="N26" s="27">
        <v>6</v>
      </c>
      <c r="O26" s="27">
        <v>1</v>
      </c>
      <c r="P26" s="27"/>
      <c r="Q26" s="27"/>
      <c r="R26" s="27"/>
      <c r="S26" s="33">
        <f t="shared" si="2"/>
        <v>1426</v>
      </c>
      <c r="T26" s="25"/>
      <c r="U26" s="25"/>
      <c r="V26" s="63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1.25">
      <c r="A27" s="4"/>
      <c r="B27" s="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1.25">
      <c r="A28" s="15"/>
      <c r="B28" s="15" t="s">
        <v>58</v>
      </c>
      <c r="C28" s="33">
        <f aca="true" t="shared" si="3" ref="C28:S28">SUM(C19:C26)</f>
        <v>614</v>
      </c>
      <c r="D28" s="33">
        <f t="shared" si="3"/>
        <v>863</v>
      </c>
      <c r="E28" s="33">
        <f t="shared" si="3"/>
        <v>2354</v>
      </c>
      <c r="F28" s="33">
        <f t="shared" si="3"/>
        <v>3404</v>
      </c>
      <c r="G28" s="33">
        <f t="shared" si="3"/>
        <v>4722</v>
      </c>
      <c r="H28" s="33">
        <f t="shared" si="3"/>
        <v>5287</v>
      </c>
      <c r="I28" s="33">
        <f t="shared" si="3"/>
        <v>5292</v>
      </c>
      <c r="J28" s="33">
        <f t="shared" si="3"/>
        <v>6111</v>
      </c>
      <c r="K28" s="33">
        <f t="shared" si="3"/>
        <v>5681</v>
      </c>
      <c r="L28" s="33">
        <f t="shared" si="3"/>
        <v>3358</v>
      </c>
      <c r="M28" s="33">
        <f t="shared" si="3"/>
        <v>1618</v>
      </c>
      <c r="N28" s="33">
        <f t="shared" si="3"/>
        <v>1068</v>
      </c>
      <c r="O28" s="33">
        <f t="shared" si="3"/>
        <v>766</v>
      </c>
      <c r="P28" s="33">
        <f t="shared" si="3"/>
        <v>424</v>
      </c>
      <c r="Q28" s="33">
        <f t="shared" si="3"/>
        <v>287</v>
      </c>
      <c r="R28" s="33">
        <f t="shared" si="3"/>
        <v>1</v>
      </c>
      <c r="S28" s="33">
        <f t="shared" si="3"/>
        <v>41850</v>
      </c>
      <c r="T28" s="25"/>
      <c r="U28" s="25"/>
      <c r="V28" s="63">
        <f>+S28/'Cartera total por edad'!S28</f>
        <v>0.7140054254175695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1.25">
      <c r="A29" s="4"/>
      <c r="B29" s="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1.25">
      <c r="A30" s="19"/>
      <c r="B30" s="19" t="s">
        <v>59</v>
      </c>
      <c r="C30" s="33">
        <f aca="true" t="shared" si="4" ref="C30:S30">C17+C28</f>
        <v>5051</v>
      </c>
      <c r="D30" s="33">
        <f t="shared" si="4"/>
        <v>47932</v>
      </c>
      <c r="E30" s="33">
        <f t="shared" si="4"/>
        <v>105145</v>
      </c>
      <c r="F30" s="33">
        <f t="shared" si="4"/>
        <v>133462</v>
      </c>
      <c r="G30" s="33">
        <f t="shared" si="4"/>
        <v>125462</v>
      </c>
      <c r="H30" s="33">
        <f t="shared" si="4"/>
        <v>111284</v>
      </c>
      <c r="I30" s="33">
        <f t="shared" si="4"/>
        <v>87588</v>
      </c>
      <c r="J30" s="33">
        <f t="shared" si="4"/>
        <v>68346</v>
      </c>
      <c r="K30" s="33">
        <f t="shared" si="4"/>
        <v>52200</v>
      </c>
      <c r="L30" s="33">
        <f t="shared" si="4"/>
        <v>32956</v>
      </c>
      <c r="M30" s="33">
        <f t="shared" si="4"/>
        <v>16908</v>
      </c>
      <c r="N30" s="33">
        <f t="shared" si="4"/>
        <v>10684</v>
      </c>
      <c r="O30" s="33">
        <f t="shared" si="4"/>
        <v>5715</v>
      </c>
      <c r="P30" s="33">
        <f t="shared" si="4"/>
        <v>2277</v>
      </c>
      <c r="Q30" s="33">
        <f t="shared" si="4"/>
        <v>1178</v>
      </c>
      <c r="R30" s="33">
        <f t="shared" si="4"/>
        <v>1</v>
      </c>
      <c r="S30" s="33">
        <f t="shared" si="4"/>
        <v>806189</v>
      </c>
      <c r="T30" s="25"/>
      <c r="U30" s="25"/>
      <c r="V30" s="63">
        <f>+S30/'Cartera total por edad'!S30</f>
        <v>0.653509561213654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1.25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2" thickBot="1">
      <c r="A32" s="34"/>
      <c r="B32" s="34" t="s">
        <v>60</v>
      </c>
      <c r="C32" s="64">
        <f aca="true" t="shared" si="5" ref="C32:R32">(C30/$S30)</f>
        <v>0.006265280225852747</v>
      </c>
      <c r="D32" s="64">
        <f t="shared" si="5"/>
        <v>0.05945504093953155</v>
      </c>
      <c r="E32" s="64">
        <f t="shared" si="5"/>
        <v>0.13042227070823342</v>
      </c>
      <c r="F32" s="64">
        <f t="shared" si="5"/>
        <v>0.16554678865625802</v>
      </c>
      <c r="G32" s="64">
        <f t="shared" si="5"/>
        <v>0.1556235572551846</v>
      </c>
      <c r="H32" s="64">
        <f t="shared" si="5"/>
        <v>0.13803711040463215</v>
      </c>
      <c r="I32" s="64">
        <f t="shared" si="5"/>
        <v>0.10864449899465262</v>
      </c>
      <c r="J32" s="64">
        <f t="shared" si="5"/>
        <v>0.08477664666722072</v>
      </c>
      <c r="K32" s="64">
        <f t="shared" si="5"/>
        <v>0.06474908489200423</v>
      </c>
      <c r="L32" s="64">
        <f t="shared" si="5"/>
        <v>0.04087875175672206</v>
      </c>
      <c r="M32" s="64">
        <f t="shared" si="5"/>
        <v>0.02097274956616873</v>
      </c>
      <c r="N32" s="64">
        <f t="shared" si="5"/>
        <v>0.013252475536133587</v>
      </c>
      <c r="O32" s="64">
        <f t="shared" si="5"/>
        <v>0.007088908432141843</v>
      </c>
      <c r="P32" s="64">
        <f t="shared" si="5"/>
        <v>0.0028243997375305293</v>
      </c>
      <c r="Q32" s="64">
        <f t="shared" si="5"/>
        <v>0.001461195823808065</v>
      </c>
      <c r="R32" s="64">
        <f t="shared" si="5"/>
        <v>1.2404039251341808E-06</v>
      </c>
      <c r="S32" s="64">
        <f>SUM(C32:Q32)</f>
        <v>0.9999987595960751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2:256" ht="11.25">
      <c r="B33" s="4"/>
      <c r="C33" s="17"/>
      <c r="D33" s="17"/>
      <c r="E33" s="63"/>
      <c r="F33" s="17"/>
      <c r="G33" s="17"/>
      <c r="H33" s="17"/>
      <c r="I33" s="17"/>
      <c r="J33" s="17"/>
      <c r="K33" s="66"/>
      <c r="L33" s="139"/>
      <c r="M33" s="66" t="s">
        <v>1</v>
      </c>
      <c r="N33" s="66" t="s">
        <v>1</v>
      </c>
      <c r="O33" s="17"/>
      <c r="P33" s="17"/>
      <c r="Q33" s="66" t="s">
        <v>1</v>
      </c>
      <c r="R33" s="66"/>
      <c r="S33" s="66" t="s">
        <v>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2:256" ht="11.25">
      <c r="B34" s="15" t="s">
        <v>79</v>
      </c>
      <c r="C34" s="17"/>
      <c r="D34" s="17"/>
      <c r="E34" s="17"/>
      <c r="F34" s="17"/>
      <c r="G34" s="17"/>
      <c r="H34" s="17"/>
      <c r="I34" s="17"/>
      <c r="J34" s="17"/>
      <c r="K34" s="66" t="s">
        <v>1</v>
      </c>
      <c r="L34" s="66" t="s">
        <v>1</v>
      </c>
      <c r="M34" s="66" t="s">
        <v>1</v>
      </c>
      <c r="N34" s="66" t="s">
        <v>1</v>
      </c>
      <c r="O34" s="17"/>
      <c r="P34" s="17"/>
      <c r="Q34" s="66" t="s">
        <v>1</v>
      </c>
      <c r="R34" s="66"/>
      <c r="S34" s="66" t="s">
        <v>1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2:256" ht="11.25">
      <c r="B35" s="25" t="s">
        <v>241</v>
      </c>
      <c r="C35" s="17"/>
      <c r="D35" s="17"/>
      <c r="E35" s="17"/>
      <c r="F35" s="17"/>
      <c r="G35" s="17"/>
      <c r="H35" s="17"/>
      <c r="I35" s="17"/>
      <c r="J35" s="17"/>
      <c r="K35" s="66"/>
      <c r="L35" s="66"/>
      <c r="M35" s="66"/>
      <c r="N35" s="66"/>
      <c r="O35" s="17"/>
      <c r="P35" s="17"/>
      <c r="Q35" s="66"/>
      <c r="R35" s="66"/>
      <c r="S35" s="6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2:256" ht="21.75" customHeight="1">
      <c r="B36" s="147">
        <f>+'Beneficiarios por tipo'!B36</f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2:256" ht="21.75" customHeight="1">
      <c r="B37" s="147">
        <f>+'Beneficiarios por tipo'!B37</f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2:256" ht="21.75" customHeight="1">
      <c r="B38" s="149">
        <f>+'Beneficiarios por tipo'!B38:H38</f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2:256" ht="11.25">
      <c r="B39" s="25"/>
      <c r="C39" s="17"/>
      <c r="D39" s="17"/>
      <c r="E39" s="17"/>
      <c r="F39" s="17"/>
      <c r="G39" s="17"/>
      <c r="H39" s="17"/>
      <c r="I39" s="17"/>
      <c r="J39" s="17"/>
      <c r="K39" s="66"/>
      <c r="L39" s="66"/>
      <c r="M39" s="66"/>
      <c r="N39" s="66"/>
      <c r="O39" s="17"/>
      <c r="P39" s="17"/>
      <c r="Q39" s="66"/>
      <c r="R39" s="66"/>
      <c r="S39" s="6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2:256" ht="11.25">
      <c r="B40" s="25"/>
      <c r="C40" s="17"/>
      <c r="D40" s="17"/>
      <c r="E40" s="17"/>
      <c r="F40" s="17"/>
      <c r="G40" s="17"/>
      <c r="H40" s="17"/>
      <c r="I40" s="17"/>
      <c r="J40" s="17"/>
      <c r="K40" s="66"/>
      <c r="L40" s="66"/>
      <c r="M40" s="66"/>
      <c r="N40" s="66"/>
      <c r="O40" s="17"/>
      <c r="P40" s="17"/>
      <c r="Q40" s="66"/>
      <c r="R40" s="66"/>
      <c r="S40" s="6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2.75">
      <c r="A41" s="141" t="s">
        <v>248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2:256" ht="13.5">
      <c r="B42" s="143" t="s">
        <v>80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2:256" ht="13.5">
      <c r="B43" s="143" t="s">
        <v>271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2" thickBot="1">
      <c r="A44" s="4"/>
      <c r="B44" s="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1.25">
      <c r="A45" s="28" t="s">
        <v>1</v>
      </c>
      <c r="B45" s="28" t="s">
        <v>1</v>
      </c>
      <c r="C45" s="156" t="s">
        <v>62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54"/>
      <c r="S45" s="54"/>
      <c r="T45" s="25"/>
      <c r="U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1.25">
      <c r="A46" s="30" t="s">
        <v>40</v>
      </c>
      <c r="B46" s="30" t="s">
        <v>41</v>
      </c>
      <c r="C46" s="56" t="s">
        <v>63</v>
      </c>
      <c r="D46" s="56" t="s">
        <v>64</v>
      </c>
      <c r="E46" s="56" t="s">
        <v>65</v>
      </c>
      <c r="F46" s="56" t="s">
        <v>66</v>
      </c>
      <c r="G46" s="56" t="s">
        <v>67</v>
      </c>
      <c r="H46" s="56" t="s">
        <v>68</v>
      </c>
      <c r="I46" s="56" t="s">
        <v>69</v>
      </c>
      <c r="J46" s="56" t="s">
        <v>70</v>
      </c>
      <c r="K46" s="56" t="s">
        <v>71</v>
      </c>
      <c r="L46" s="56" t="s">
        <v>72</v>
      </c>
      <c r="M46" s="56" t="s">
        <v>73</v>
      </c>
      <c r="N46" s="56" t="s">
        <v>74</v>
      </c>
      <c r="O46" s="56" t="s">
        <v>75</v>
      </c>
      <c r="P46" s="56" t="s">
        <v>76</v>
      </c>
      <c r="Q46" s="57" t="s">
        <v>77</v>
      </c>
      <c r="R46" s="57" t="s">
        <v>238</v>
      </c>
      <c r="S46" s="58" t="s">
        <v>4</v>
      </c>
      <c r="T46" s="25"/>
      <c r="U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1.25">
      <c r="A47" s="4">
        <v>57</v>
      </c>
      <c r="B47" s="15" t="str">
        <f>+B7</f>
        <v>Promepart</v>
      </c>
      <c r="C47" s="27">
        <v>13377</v>
      </c>
      <c r="D47" s="27">
        <v>1845</v>
      </c>
      <c r="E47" s="27">
        <v>609</v>
      </c>
      <c r="F47" s="27">
        <v>130</v>
      </c>
      <c r="G47" s="27">
        <v>35</v>
      </c>
      <c r="H47" s="27">
        <v>30</v>
      </c>
      <c r="I47" s="27">
        <v>27</v>
      </c>
      <c r="J47" s="27">
        <v>21</v>
      </c>
      <c r="K47" s="27">
        <v>25</v>
      </c>
      <c r="L47" s="27">
        <v>14</v>
      </c>
      <c r="M47" s="27">
        <v>10</v>
      </c>
      <c r="N47" s="27">
        <v>11</v>
      </c>
      <c r="O47" s="27">
        <v>21</v>
      </c>
      <c r="P47" s="27">
        <v>13</v>
      </c>
      <c r="Q47" s="27">
        <v>16</v>
      </c>
      <c r="R47" s="27">
        <v>3</v>
      </c>
      <c r="S47" s="33">
        <f aca="true" t="shared" si="6" ref="S47:S55">SUM(C47:R47)</f>
        <v>16187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1.25">
      <c r="A48" s="4">
        <v>67</v>
      </c>
      <c r="B48" s="15" t="str">
        <f aca="true" t="shared" si="7" ref="B48:B55">+B8</f>
        <v>Colmena Golden Cross</v>
      </c>
      <c r="C48" s="27">
        <v>60742</v>
      </c>
      <c r="D48" s="27">
        <v>10613</v>
      </c>
      <c r="E48" s="27">
        <v>4088</v>
      </c>
      <c r="F48" s="27">
        <v>908</v>
      </c>
      <c r="G48" s="27">
        <v>259</v>
      </c>
      <c r="H48" s="27">
        <v>192</v>
      </c>
      <c r="I48" s="27">
        <v>228</v>
      </c>
      <c r="J48" s="27">
        <v>186</v>
      </c>
      <c r="K48" s="27">
        <v>201</v>
      </c>
      <c r="L48" s="27">
        <v>158</v>
      </c>
      <c r="M48" s="27">
        <v>94</v>
      </c>
      <c r="N48" s="27">
        <v>82</v>
      </c>
      <c r="O48" s="27">
        <v>58</v>
      </c>
      <c r="P48" s="27">
        <v>33</v>
      </c>
      <c r="Q48" s="27">
        <v>13</v>
      </c>
      <c r="R48" s="27">
        <v>126</v>
      </c>
      <c r="S48" s="33">
        <f t="shared" si="6"/>
        <v>77981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1.25">
      <c r="A49" s="4">
        <v>70</v>
      </c>
      <c r="B49" s="15" t="str">
        <f t="shared" si="7"/>
        <v>Normédica</v>
      </c>
      <c r="C49" s="27">
        <v>10550</v>
      </c>
      <c r="D49" s="27">
        <v>842</v>
      </c>
      <c r="E49" s="27">
        <v>202</v>
      </c>
      <c r="F49" s="27">
        <v>23</v>
      </c>
      <c r="G49" s="27">
        <v>11</v>
      </c>
      <c r="H49" s="27">
        <v>4</v>
      </c>
      <c r="I49" s="27">
        <v>6</v>
      </c>
      <c r="J49" s="27">
        <v>6</v>
      </c>
      <c r="K49" s="27">
        <v>8</v>
      </c>
      <c r="L49" s="27">
        <v>5</v>
      </c>
      <c r="M49" s="27">
        <v>1</v>
      </c>
      <c r="N49" s="27">
        <v>4</v>
      </c>
      <c r="O49" s="27">
        <v>7</v>
      </c>
      <c r="P49" s="27">
        <v>1</v>
      </c>
      <c r="Q49" s="27">
        <v>1</v>
      </c>
      <c r="R49" s="27">
        <v>4</v>
      </c>
      <c r="S49" s="33">
        <f t="shared" si="6"/>
        <v>11675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1.25">
      <c r="A50" s="4">
        <v>78</v>
      </c>
      <c r="B50" s="15" t="str">
        <f t="shared" si="7"/>
        <v>ING Salud S.A.</v>
      </c>
      <c r="C50" s="27">
        <v>104057</v>
      </c>
      <c r="D50" s="27">
        <v>13723</v>
      </c>
      <c r="E50" s="27">
        <v>4754</v>
      </c>
      <c r="F50" s="27">
        <v>1146</v>
      </c>
      <c r="G50" s="27">
        <v>632</v>
      </c>
      <c r="H50" s="27">
        <v>614</v>
      </c>
      <c r="I50" s="27">
        <v>602</v>
      </c>
      <c r="J50" s="27">
        <v>498</v>
      </c>
      <c r="K50" s="27">
        <v>459</v>
      </c>
      <c r="L50" s="27">
        <v>291</v>
      </c>
      <c r="M50" s="27">
        <v>128</v>
      </c>
      <c r="N50" s="27">
        <v>79</v>
      </c>
      <c r="O50" s="27">
        <v>64</v>
      </c>
      <c r="P50" s="27">
        <v>45</v>
      </c>
      <c r="Q50" s="27">
        <v>32</v>
      </c>
      <c r="R50" s="27"/>
      <c r="S50" s="33">
        <f t="shared" si="6"/>
        <v>127124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1.25">
      <c r="A51" s="4">
        <v>80</v>
      </c>
      <c r="B51" s="15" t="str">
        <f t="shared" si="7"/>
        <v>Vida Tres</v>
      </c>
      <c r="C51" s="27">
        <v>23274</v>
      </c>
      <c r="D51" s="27">
        <v>3546</v>
      </c>
      <c r="E51" s="27">
        <v>1362</v>
      </c>
      <c r="F51" s="27">
        <v>333</v>
      </c>
      <c r="G51" s="27">
        <v>153</v>
      </c>
      <c r="H51" s="27">
        <v>126</v>
      </c>
      <c r="I51" s="27">
        <v>105</v>
      </c>
      <c r="J51" s="27">
        <v>91</v>
      </c>
      <c r="K51" s="27">
        <v>94</v>
      </c>
      <c r="L51" s="27">
        <v>81</v>
      </c>
      <c r="M51" s="27">
        <v>89</v>
      </c>
      <c r="N51" s="27">
        <v>63</v>
      </c>
      <c r="O51" s="27">
        <v>63</v>
      </c>
      <c r="P51" s="27">
        <v>26</v>
      </c>
      <c r="Q51" s="27">
        <v>25</v>
      </c>
      <c r="R51" s="27"/>
      <c r="S51" s="33">
        <f t="shared" si="6"/>
        <v>29431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1.25">
      <c r="A52" s="4">
        <v>88</v>
      </c>
      <c r="B52" s="15" t="str">
        <f t="shared" si="7"/>
        <v>Mas Vida</v>
      </c>
      <c r="C52" s="27">
        <v>37623</v>
      </c>
      <c r="D52" s="27">
        <v>4535</v>
      </c>
      <c r="E52" s="27">
        <v>944</v>
      </c>
      <c r="F52" s="27">
        <v>113</v>
      </c>
      <c r="G52" s="27">
        <v>90</v>
      </c>
      <c r="H52" s="27">
        <v>72</v>
      </c>
      <c r="I52" s="27">
        <v>70</v>
      </c>
      <c r="J52" s="27">
        <v>55</v>
      </c>
      <c r="K52" s="27">
        <v>32</v>
      </c>
      <c r="L52" s="27">
        <v>19</v>
      </c>
      <c r="M52" s="27">
        <v>13</v>
      </c>
      <c r="N52" s="27">
        <v>16</v>
      </c>
      <c r="O52" s="27">
        <v>21</v>
      </c>
      <c r="P52" s="27">
        <v>15</v>
      </c>
      <c r="Q52" s="27">
        <v>9</v>
      </c>
      <c r="R52" s="27"/>
      <c r="S52" s="33">
        <f t="shared" si="6"/>
        <v>43627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1.25">
      <c r="A53" s="4">
        <v>99</v>
      </c>
      <c r="B53" s="15" t="str">
        <f t="shared" si="7"/>
        <v>Isapre Banmédica</v>
      </c>
      <c r="C53" s="27">
        <v>89803</v>
      </c>
      <c r="D53" s="27">
        <v>11884</v>
      </c>
      <c r="E53" s="27">
        <v>4286</v>
      </c>
      <c r="F53" s="27">
        <v>957</v>
      </c>
      <c r="G53" s="27">
        <v>533</v>
      </c>
      <c r="H53" s="27">
        <v>406</v>
      </c>
      <c r="I53" s="27">
        <v>352</v>
      </c>
      <c r="J53" s="27">
        <v>298</v>
      </c>
      <c r="K53" s="27">
        <v>268</v>
      </c>
      <c r="L53" s="27">
        <v>239</v>
      </c>
      <c r="M53" s="27">
        <v>174</v>
      </c>
      <c r="N53" s="27">
        <v>99</v>
      </c>
      <c r="O53" s="27">
        <v>82</v>
      </c>
      <c r="P53" s="27">
        <v>36</v>
      </c>
      <c r="Q53" s="27">
        <v>38</v>
      </c>
      <c r="R53" s="27">
        <v>1</v>
      </c>
      <c r="S53" s="33">
        <f t="shared" si="6"/>
        <v>109456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1.25">
      <c r="A54" s="4">
        <v>104</v>
      </c>
      <c r="B54" s="15" t="str">
        <f t="shared" si="7"/>
        <v>Sfera</v>
      </c>
      <c r="C54" s="27">
        <v>5827</v>
      </c>
      <c r="D54" s="27">
        <v>445</v>
      </c>
      <c r="E54" s="27">
        <v>74</v>
      </c>
      <c r="F54" s="27">
        <v>27</v>
      </c>
      <c r="G54" s="27">
        <v>12</v>
      </c>
      <c r="H54" s="27">
        <v>8</v>
      </c>
      <c r="I54" s="27">
        <v>14</v>
      </c>
      <c r="J54" s="27">
        <v>6</v>
      </c>
      <c r="K54" s="27">
        <v>2</v>
      </c>
      <c r="L54" s="27">
        <v>1</v>
      </c>
      <c r="M54" s="27"/>
      <c r="N54" s="27">
        <v>1</v>
      </c>
      <c r="O54" s="27"/>
      <c r="P54" s="27">
        <v>1</v>
      </c>
      <c r="Q54" s="27"/>
      <c r="R54" s="27"/>
      <c r="S54" s="33">
        <f t="shared" si="6"/>
        <v>6418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1.25">
      <c r="A55" s="4">
        <v>107</v>
      </c>
      <c r="B55" s="15" t="str">
        <f t="shared" si="7"/>
        <v>Consalud S.A.</v>
      </c>
      <c r="C55" s="27">
        <v>114559</v>
      </c>
      <c r="D55" s="27">
        <v>18527</v>
      </c>
      <c r="E55" s="27">
        <v>5060</v>
      </c>
      <c r="F55" s="27">
        <v>602</v>
      </c>
      <c r="G55" s="27">
        <v>127</v>
      </c>
      <c r="H55" s="27">
        <v>79</v>
      </c>
      <c r="I55" s="27">
        <v>92</v>
      </c>
      <c r="J55" s="27">
        <v>107</v>
      </c>
      <c r="K55" s="27">
        <v>83</v>
      </c>
      <c r="L55" s="27">
        <v>42</v>
      </c>
      <c r="M55" s="27">
        <v>21</v>
      </c>
      <c r="N55" s="27">
        <v>47</v>
      </c>
      <c r="O55" s="27">
        <v>61</v>
      </c>
      <c r="P55" s="27">
        <v>53</v>
      </c>
      <c r="Q55" s="27">
        <v>46</v>
      </c>
      <c r="R55" s="27"/>
      <c r="S55" s="33">
        <f t="shared" si="6"/>
        <v>139506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1.25">
      <c r="A56" s="4"/>
      <c r="B56" s="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2:256" ht="11.25">
      <c r="B57" s="15" t="s">
        <v>49</v>
      </c>
      <c r="C57" s="33">
        <f aca="true" t="shared" si="8" ref="C57:S57">SUM(C47:C56)</f>
        <v>459812</v>
      </c>
      <c r="D57" s="33">
        <f t="shared" si="8"/>
        <v>65960</v>
      </c>
      <c r="E57" s="33">
        <f t="shared" si="8"/>
        <v>21379</v>
      </c>
      <c r="F57" s="33">
        <f t="shared" si="8"/>
        <v>4239</v>
      </c>
      <c r="G57" s="33">
        <f t="shared" si="8"/>
        <v>1852</v>
      </c>
      <c r="H57" s="33">
        <f t="shared" si="8"/>
        <v>1531</v>
      </c>
      <c r="I57" s="33">
        <f t="shared" si="8"/>
        <v>1496</v>
      </c>
      <c r="J57" s="33">
        <f t="shared" si="8"/>
        <v>1268</v>
      </c>
      <c r="K57" s="33">
        <f t="shared" si="8"/>
        <v>1172</v>
      </c>
      <c r="L57" s="33">
        <f t="shared" si="8"/>
        <v>850</v>
      </c>
      <c r="M57" s="33">
        <f t="shared" si="8"/>
        <v>530</v>
      </c>
      <c r="N57" s="33">
        <f t="shared" si="8"/>
        <v>402</v>
      </c>
      <c r="O57" s="33">
        <f t="shared" si="8"/>
        <v>377</v>
      </c>
      <c r="P57" s="33">
        <f t="shared" si="8"/>
        <v>223</v>
      </c>
      <c r="Q57" s="33">
        <f t="shared" si="8"/>
        <v>180</v>
      </c>
      <c r="R57" s="33">
        <f t="shared" si="8"/>
        <v>134</v>
      </c>
      <c r="S57" s="33">
        <f t="shared" si="8"/>
        <v>561405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1.25">
      <c r="A58" s="4"/>
      <c r="B58" s="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1.25">
      <c r="A59" s="4">
        <v>62</v>
      </c>
      <c r="B59" s="15" t="s">
        <v>50</v>
      </c>
      <c r="C59" s="27">
        <v>1283</v>
      </c>
      <c r="D59" s="27">
        <v>379</v>
      </c>
      <c r="E59" s="27">
        <v>20</v>
      </c>
      <c r="F59" s="27">
        <v>5</v>
      </c>
      <c r="G59" s="27">
        <v>1</v>
      </c>
      <c r="H59" s="27"/>
      <c r="I59" s="27"/>
      <c r="J59" s="27"/>
      <c r="K59" s="27"/>
      <c r="L59" s="27">
        <v>1</v>
      </c>
      <c r="M59" s="27">
        <v>2</v>
      </c>
      <c r="N59" s="27">
        <v>5</v>
      </c>
      <c r="O59" s="27">
        <v>3</v>
      </c>
      <c r="P59" s="27">
        <v>3</v>
      </c>
      <c r="Q59" s="27">
        <v>4</v>
      </c>
      <c r="R59" s="27"/>
      <c r="S59" s="33">
        <f>SUM(C59:R59)</f>
        <v>1706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1.25">
      <c r="A60" s="4">
        <v>63</v>
      </c>
      <c r="B60" s="15" t="s">
        <v>51</v>
      </c>
      <c r="C60" s="27">
        <v>7567</v>
      </c>
      <c r="D60" s="27">
        <v>1802</v>
      </c>
      <c r="E60" s="27">
        <v>516</v>
      </c>
      <c r="F60" s="27">
        <v>60</v>
      </c>
      <c r="G60" s="27">
        <v>10</v>
      </c>
      <c r="H60" s="27">
        <v>8</v>
      </c>
      <c r="I60" s="27">
        <v>1</v>
      </c>
      <c r="J60" s="27">
        <v>6</v>
      </c>
      <c r="K60" s="27">
        <v>3</v>
      </c>
      <c r="L60" s="27">
        <v>1</v>
      </c>
      <c r="M60" s="27">
        <v>4</v>
      </c>
      <c r="N60" s="27">
        <v>14</v>
      </c>
      <c r="O60" s="27">
        <v>15</v>
      </c>
      <c r="P60" s="27">
        <v>11</v>
      </c>
      <c r="Q60" s="27">
        <v>15</v>
      </c>
      <c r="R60" s="27"/>
      <c r="S60" s="33">
        <f aca="true" t="shared" si="9" ref="S60:S66">SUM(C60:R60)</f>
        <v>10033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1.25">
      <c r="A61" s="4">
        <v>65</v>
      </c>
      <c r="B61" s="15" t="s">
        <v>52</v>
      </c>
      <c r="C61" s="27">
        <v>6692</v>
      </c>
      <c r="D61" s="27">
        <v>1238</v>
      </c>
      <c r="E61" s="27">
        <v>73</v>
      </c>
      <c r="F61" s="27">
        <v>23</v>
      </c>
      <c r="G61" s="27">
        <v>5</v>
      </c>
      <c r="H61" s="27">
        <v>3</v>
      </c>
      <c r="I61" s="27"/>
      <c r="J61" s="27">
        <v>1</v>
      </c>
      <c r="K61" s="27"/>
      <c r="L61" s="27">
        <v>2</v>
      </c>
      <c r="M61" s="27">
        <v>10</v>
      </c>
      <c r="N61" s="27">
        <v>27</v>
      </c>
      <c r="O61" s="27">
        <v>26</v>
      </c>
      <c r="P61" s="27">
        <v>14</v>
      </c>
      <c r="Q61" s="27">
        <v>19</v>
      </c>
      <c r="R61" s="27"/>
      <c r="S61" s="33">
        <f t="shared" si="9"/>
        <v>8133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1.25">
      <c r="A62" s="4">
        <v>68</v>
      </c>
      <c r="B62" s="15" t="s">
        <v>53</v>
      </c>
      <c r="C62" s="27">
        <v>950</v>
      </c>
      <c r="D62" s="27">
        <v>223</v>
      </c>
      <c r="E62" s="27">
        <v>4</v>
      </c>
      <c r="F62" s="27">
        <v>1</v>
      </c>
      <c r="G62" s="27">
        <v>1</v>
      </c>
      <c r="H62" s="27">
        <v>1</v>
      </c>
      <c r="I62" s="27"/>
      <c r="J62" s="27"/>
      <c r="K62" s="27"/>
      <c r="L62" s="27"/>
      <c r="M62" s="27">
        <v>1</v>
      </c>
      <c r="N62" s="27">
        <v>5</v>
      </c>
      <c r="O62" s="27">
        <v>2</v>
      </c>
      <c r="P62" s="27">
        <v>3</v>
      </c>
      <c r="Q62" s="27">
        <v>3</v>
      </c>
      <c r="R62" s="27"/>
      <c r="S62" s="33">
        <f t="shared" si="9"/>
        <v>1194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1.25">
      <c r="A63" s="4">
        <v>76</v>
      </c>
      <c r="B63" s="15" t="s">
        <v>54</v>
      </c>
      <c r="C63" s="27">
        <v>3731</v>
      </c>
      <c r="D63" s="27">
        <v>846</v>
      </c>
      <c r="E63" s="27">
        <v>274</v>
      </c>
      <c r="F63" s="27">
        <v>71</v>
      </c>
      <c r="G63" s="27">
        <v>10</v>
      </c>
      <c r="H63" s="27">
        <v>13</v>
      </c>
      <c r="I63" s="27">
        <v>16</v>
      </c>
      <c r="J63" s="27">
        <v>8</v>
      </c>
      <c r="K63" s="27">
        <v>3</v>
      </c>
      <c r="L63" s="27">
        <v>3</v>
      </c>
      <c r="M63" s="27">
        <v>1</v>
      </c>
      <c r="N63" s="27">
        <v>5</v>
      </c>
      <c r="O63" s="27">
        <v>9</v>
      </c>
      <c r="P63" s="27">
        <v>5</v>
      </c>
      <c r="Q63" s="27">
        <v>10</v>
      </c>
      <c r="R63" s="27"/>
      <c r="S63" s="33">
        <f t="shared" si="9"/>
        <v>5005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1.25">
      <c r="A64" s="4">
        <v>81</v>
      </c>
      <c r="B64" s="15" t="s">
        <v>55</v>
      </c>
      <c r="C64" s="27">
        <v>2363</v>
      </c>
      <c r="D64" s="27">
        <v>275</v>
      </c>
      <c r="E64" s="27">
        <v>37</v>
      </c>
      <c r="F64" s="27">
        <v>17</v>
      </c>
      <c r="G64" s="27">
        <v>4</v>
      </c>
      <c r="H64" s="27">
        <v>8</v>
      </c>
      <c r="I64" s="27">
        <v>2</v>
      </c>
      <c r="J64" s="27">
        <v>2</v>
      </c>
      <c r="K64" s="27">
        <v>3</v>
      </c>
      <c r="L64" s="27">
        <v>1</v>
      </c>
      <c r="M64" s="27">
        <v>1</v>
      </c>
      <c r="N64" s="27"/>
      <c r="O64" s="27"/>
      <c r="P64" s="27"/>
      <c r="Q64" s="27"/>
      <c r="R64" s="27"/>
      <c r="S64" s="33">
        <f t="shared" si="9"/>
        <v>2713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1.25">
      <c r="A65" s="4">
        <v>85</v>
      </c>
      <c r="B65" s="15" t="s">
        <v>56</v>
      </c>
      <c r="C65" s="27">
        <v>2916</v>
      </c>
      <c r="D65" s="27">
        <v>444</v>
      </c>
      <c r="E65" s="27">
        <v>129</v>
      </c>
      <c r="F65" s="27">
        <v>12</v>
      </c>
      <c r="G65" s="27">
        <v>6</v>
      </c>
      <c r="H65" s="27">
        <v>4</v>
      </c>
      <c r="I65" s="27">
        <v>4</v>
      </c>
      <c r="J65" s="27">
        <v>3</v>
      </c>
      <c r="K65" s="27">
        <v>6</v>
      </c>
      <c r="L65" s="27">
        <v>2</v>
      </c>
      <c r="M65" s="27">
        <v>7</v>
      </c>
      <c r="N65" s="27">
        <v>13</v>
      </c>
      <c r="O65" s="27">
        <v>15</v>
      </c>
      <c r="P65" s="27">
        <v>7</v>
      </c>
      <c r="Q65" s="27">
        <v>10</v>
      </c>
      <c r="R65" s="27"/>
      <c r="S65" s="33">
        <f t="shared" si="9"/>
        <v>3578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1.25">
      <c r="A66" s="4">
        <v>94</v>
      </c>
      <c r="B66" s="15" t="s">
        <v>57</v>
      </c>
      <c r="C66" s="27">
        <v>1058</v>
      </c>
      <c r="D66" s="27">
        <v>65</v>
      </c>
      <c r="E66" s="27">
        <v>2</v>
      </c>
      <c r="F66" s="27">
        <v>4</v>
      </c>
      <c r="G66" s="27">
        <v>4</v>
      </c>
      <c r="H66" s="27">
        <v>3</v>
      </c>
      <c r="I66" s="27">
        <v>1</v>
      </c>
      <c r="J66" s="27">
        <v>1</v>
      </c>
      <c r="K66" s="27"/>
      <c r="L66" s="27"/>
      <c r="M66" s="27"/>
      <c r="N66" s="27"/>
      <c r="O66" s="27"/>
      <c r="P66" s="27"/>
      <c r="Q66" s="27"/>
      <c r="R66" s="27"/>
      <c r="S66" s="33">
        <f t="shared" si="9"/>
        <v>1138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1.25">
      <c r="A67" s="4"/>
      <c r="B67" s="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1.25">
      <c r="A68" s="15"/>
      <c r="B68" s="15" t="s">
        <v>58</v>
      </c>
      <c r="C68" s="33">
        <f aca="true" t="shared" si="10" ref="C68:S68">SUM(C59:C66)</f>
        <v>26560</v>
      </c>
      <c r="D68" s="33">
        <f t="shared" si="10"/>
        <v>5272</v>
      </c>
      <c r="E68" s="33">
        <f t="shared" si="10"/>
        <v>1055</v>
      </c>
      <c r="F68" s="33">
        <f t="shared" si="10"/>
        <v>193</v>
      </c>
      <c r="G68" s="33">
        <f t="shared" si="10"/>
        <v>41</v>
      </c>
      <c r="H68" s="33">
        <f t="shared" si="10"/>
        <v>40</v>
      </c>
      <c r="I68" s="33">
        <f t="shared" si="10"/>
        <v>24</v>
      </c>
      <c r="J68" s="33">
        <f t="shared" si="10"/>
        <v>21</v>
      </c>
      <c r="K68" s="33">
        <f t="shared" si="10"/>
        <v>15</v>
      </c>
      <c r="L68" s="33">
        <f t="shared" si="10"/>
        <v>10</v>
      </c>
      <c r="M68" s="33">
        <f t="shared" si="10"/>
        <v>26</v>
      </c>
      <c r="N68" s="33">
        <f t="shared" si="10"/>
        <v>69</v>
      </c>
      <c r="O68" s="33">
        <f t="shared" si="10"/>
        <v>70</v>
      </c>
      <c r="P68" s="33">
        <f t="shared" si="10"/>
        <v>43</v>
      </c>
      <c r="Q68" s="33">
        <f t="shared" si="10"/>
        <v>61</v>
      </c>
      <c r="R68" s="33">
        <f t="shared" si="10"/>
        <v>0</v>
      </c>
      <c r="S68" s="33">
        <f t="shared" si="10"/>
        <v>33500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1.25">
      <c r="A69" s="4"/>
      <c r="B69" s="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1.25">
      <c r="A70" s="19"/>
      <c r="B70" s="19" t="s">
        <v>59</v>
      </c>
      <c r="C70" s="33">
        <f aca="true" t="shared" si="11" ref="C70:S70">C57+C68</f>
        <v>486372</v>
      </c>
      <c r="D70" s="33">
        <f t="shared" si="11"/>
        <v>71232</v>
      </c>
      <c r="E70" s="33">
        <f t="shared" si="11"/>
        <v>22434</v>
      </c>
      <c r="F70" s="33">
        <f t="shared" si="11"/>
        <v>4432</v>
      </c>
      <c r="G70" s="33">
        <f t="shared" si="11"/>
        <v>1893</v>
      </c>
      <c r="H70" s="33">
        <f t="shared" si="11"/>
        <v>1571</v>
      </c>
      <c r="I70" s="33">
        <f t="shared" si="11"/>
        <v>1520</v>
      </c>
      <c r="J70" s="33">
        <f t="shared" si="11"/>
        <v>1289</v>
      </c>
      <c r="K70" s="33">
        <f t="shared" si="11"/>
        <v>1187</v>
      </c>
      <c r="L70" s="33">
        <f t="shared" si="11"/>
        <v>860</v>
      </c>
      <c r="M70" s="33">
        <f t="shared" si="11"/>
        <v>556</v>
      </c>
      <c r="N70" s="33">
        <f t="shared" si="11"/>
        <v>471</v>
      </c>
      <c r="O70" s="33">
        <f t="shared" si="11"/>
        <v>447</v>
      </c>
      <c r="P70" s="33">
        <f t="shared" si="11"/>
        <v>266</v>
      </c>
      <c r="Q70" s="33">
        <f t="shared" si="11"/>
        <v>241</v>
      </c>
      <c r="R70" s="33">
        <f>R57+R68</f>
        <v>134</v>
      </c>
      <c r="S70" s="33">
        <f t="shared" si="11"/>
        <v>594905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1.25">
      <c r="A71" s="4"/>
      <c r="B71" s="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2" thickBot="1">
      <c r="A72" s="34"/>
      <c r="B72" s="34" t="s">
        <v>60</v>
      </c>
      <c r="C72" s="64">
        <f aca="true" t="shared" si="12" ref="C72:R72">(C70/$S70)</f>
        <v>0.8175624679570688</v>
      </c>
      <c r="D72" s="64">
        <f t="shared" si="12"/>
        <v>0.1197367646935225</v>
      </c>
      <c r="E72" s="64">
        <f t="shared" si="12"/>
        <v>0.03771022264058967</v>
      </c>
      <c r="F72" s="64">
        <f t="shared" si="12"/>
        <v>0.007449928980257352</v>
      </c>
      <c r="G72" s="64">
        <f t="shared" si="12"/>
        <v>0.0031820206587606426</v>
      </c>
      <c r="H72" s="64">
        <f t="shared" si="12"/>
        <v>0.002640757768046999</v>
      </c>
      <c r="I72" s="64">
        <f t="shared" si="12"/>
        <v>0.002555029794673099</v>
      </c>
      <c r="J72" s="64">
        <f t="shared" si="12"/>
        <v>0.0021667325035089635</v>
      </c>
      <c r="K72" s="64">
        <f t="shared" si="12"/>
        <v>0.0019952765567611635</v>
      </c>
      <c r="L72" s="64">
        <f t="shared" si="12"/>
        <v>0.0014456089627755693</v>
      </c>
      <c r="M72" s="64">
        <f t="shared" si="12"/>
        <v>0.0009346030038409494</v>
      </c>
      <c r="N72" s="64">
        <f t="shared" si="12"/>
        <v>0.0007917230482177827</v>
      </c>
      <c r="O72" s="64">
        <f t="shared" si="12"/>
        <v>0.0007513804725124179</v>
      </c>
      <c r="P72" s="64">
        <f t="shared" si="12"/>
        <v>0.0004471302140677923</v>
      </c>
      <c r="Q72" s="64">
        <f t="shared" si="12"/>
        <v>0.0004051066977080374</v>
      </c>
      <c r="R72" s="64">
        <f t="shared" si="12"/>
        <v>0.00022524604768828636</v>
      </c>
      <c r="S72" s="64">
        <f>SUM(C72:Q72)</f>
        <v>0.9997747539523115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2:256" ht="11.25">
      <c r="B73" s="4"/>
      <c r="C73" s="17"/>
      <c r="D73" s="17"/>
      <c r="E73" s="63"/>
      <c r="F73" s="17"/>
      <c r="G73" s="17"/>
      <c r="H73" s="17"/>
      <c r="I73" s="63"/>
      <c r="J73" s="17"/>
      <c r="K73" s="63"/>
      <c r="L73" s="66" t="s">
        <v>1</v>
      </c>
      <c r="M73" s="66" t="s">
        <v>1</v>
      </c>
      <c r="N73" s="66" t="s">
        <v>1</v>
      </c>
      <c r="O73" s="17"/>
      <c r="P73" s="17"/>
      <c r="Q73" s="66" t="s">
        <v>1</v>
      </c>
      <c r="R73" s="66"/>
      <c r="S73" s="66" t="s">
        <v>1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2:256" ht="11.25">
      <c r="B74" s="15" t="str">
        <f>+B34</f>
        <v>Fuente: Superintendencia de Isapres, Archivo Maestro de Beneficiarios.</v>
      </c>
      <c r="C74" s="17"/>
      <c r="D74" s="17"/>
      <c r="E74" s="17"/>
      <c r="F74" s="17"/>
      <c r="G74" s="17"/>
      <c r="H74" s="17"/>
      <c r="I74" s="17"/>
      <c r="J74" s="17"/>
      <c r="K74" s="66" t="s">
        <v>1</v>
      </c>
      <c r="L74" s="66" t="s">
        <v>1</v>
      </c>
      <c r="M74" s="66" t="s">
        <v>1</v>
      </c>
      <c r="N74" s="66" t="s">
        <v>1</v>
      </c>
      <c r="O74" s="17"/>
      <c r="P74" s="17"/>
      <c r="Q74" s="66" t="s">
        <v>1</v>
      </c>
      <c r="R74" s="66"/>
      <c r="S74" s="66" t="s">
        <v>1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2:256" ht="11.25">
      <c r="B75" s="15" t="str">
        <f>+B35</f>
        <v>(*) Son aquellos datos que no presentan información en el campo edad.</v>
      </c>
      <c r="C75" s="17"/>
      <c r="D75" s="17"/>
      <c r="E75" s="17"/>
      <c r="F75" s="17"/>
      <c r="G75" s="17"/>
      <c r="H75" s="17"/>
      <c r="I75" s="17"/>
      <c r="J75" s="17"/>
      <c r="K75" s="66"/>
      <c r="L75" s="66"/>
      <c r="M75" s="66"/>
      <c r="N75" s="66"/>
      <c r="O75" s="17"/>
      <c r="P75" s="17"/>
      <c r="Q75" s="66"/>
      <c r="R75" s="66"/>
      <c r="S75" s="66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2:256" ht="25.5" customHeight="1">
      <c r="B76" s="147">
        <f>+B36</f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2:256" ht="24.75" customHeight="1">
      <c r="B77" s="147">
        <f>+B37</f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2:256" ht="21.75" customHeight="1">
      <c r="B78" s="149">
        <f>+B38</f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ht="12.75">
      <c r="A79" s="141" t="s">
        <v>248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2:256" ht="13.5">
      <c r="B80" s="143" t="s">
        <v>81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2:256" ht="13.5">
      <c r="B81" s="143" t="s">
        <v>272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12" thickBot="1">
      <c r="A82" s="25"/>
      <c r="B82" s="2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11.25">
      <c r="A83" s="28" t="s">
        <v>1</v>
      </c>
      <c r="B83" s="28" t="s">
        <v>1</v>
      </c>
      <c r="C83" s="156" t="s">
        <v>62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54"/>
      <c r="S83" s="54"/>
      <c r="T83" s="25"/>
      <c r="U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ht="11.25">
      <c r="A84" s="30" t="s">
        <v>40</v>
      </c>
      <c r="B84" s="30" t="s">
        <v>41</v>
      </c>
      <c r="C84" s="56" t="s">
        <v>63</v>
      </c>
      <c r="D84" s="56" t="s">
        <v>64</v>
      </c>
      <c r="E84" s="56" t="s">
        <v>65</v>
      </c>
      <c r="F84" s="56" t="s">
        <v>66</v>
      </c>
      <c r="G84" s="56" t="s">
        <v>67</v>
      </c>
      <c r="H84" s="56" t="s">
        <v>68</v>
      </c>
      <c r="I84" s="56" t="s">
        <v>69</v>
      </c>
      <c r="J84" s="56" t="s">
        <v>70</v>
      </c>
      <c r="K84" s="56" t="s">
        <v>71</v>
      </c>
      <c r="L84" s="56" t="s">
        <v>72</v>
      </c>
      <c r="M84" s="56" t="s">
        <v>73</v>
      </c>
      <c r="N84" s="56" t="s">
        <v>74</v>
      </c>
      <c r="O84" s="56" t="s">
        <v>75</v>
      </c>
      <c r="P84" s="56" t="s">
        <v>76</v>
      </c>
      <c r="Q84" s="57" t="s">
        <v>77</v>
      </c>
      <c r="R84" s="57" t="s">
        <v>238</v>
      </c>
      <c r="S84" s="58" t="s">
        <v>4</v>
      </c>
      <c r="T84" s="25"/>
      <c r="U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ht="11.25">
      <c r="A85" s="4">
        <v>57</v>
      </c>
      <c r="B85" s="15" t="str">
        <f>+B47</f>
        <v>Promepart</v>
      </c>
      <c r="C85" s="33">
        <f>C7+C47</f>
        <v>14139</v>
      </c>
      <c r="D85" s="33">
        <f>D7+D47</f>
        <v>8131</v>
      </c>
      <c r="E85" s="33">
        <f>E7+E47</f>
        <v>7134</v>
      </c>
      <c r="F85" s="33">
        <f>F7+F47</f>
        <v>5857</v>
      </c>
      <c r="G85" s="33">
        <f>G7+G47</f>
        <v>4755</v>
      </c>
      <c r="H85" s="33">
        <f>H7+H47</f>
        <v>4020</v>
      </c>
      <c r="I85" s="33">
        <f>I7+I47</f>
        <v>2920</v>
      </c>
      <c r="J85" s="33">
        <f>J7+J47</f>
        <v>2280</v>
      </c>
      <c r="K85" s="33">
        <f>K7+K47</f>
        <v>1869</v>
      </c>
      <c r="L85" s="33">
        <f>L7+L47</f>
        <v>1374</v>
      </c>
      <c r="M85" s="33">
        <f>M7+M47</f>
        <v>960</v>
      </c>
      <c r="N85" s="33">
        <f>N7+N47</f>
        <v>859</v>
      </c>
      <c r="O85" s="33">
        <f>O7+O47</f>
        <v>559</v>
      </c>
      <c r="P85" s="33">
        <f>P7+P47</f>
        <v>247</v>
      </c>
      <c r="Q85" s="33">
        <f>Q7+Q47</f>
        <v>125</v>
      </c>
      <c r="R85" s="33">
        <f>R7+R47</f>
        <v>3</v>
      </c>
      <c r="S85" s="33">
        <f aca="true" t="shared" si="13" ref="S85:S93">SUM(C85:R85)</f>
        <v>55232</v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ht="11.25">
      <c r="A86" s="4">
        <v>67</v>
      </c>
      <c r="B86" s="15" t="str">
        <f aca="true" t="shared" si="14" ref="B86:B93">+B48</f>
        <v>Colmena Golden Cross</v>
      </c>
      <c r="C86" s="33">
        <f>C8+C48</f>
        <v>60875</v>
      </c>
      <c r="D86" s="33">
        <f>D8+D48</f>
        <v>12949</v>
      </c>
      <c r="E86" s="33">
        <f>E8+E48</f>
        <v>15540</v>
      </c>
      <c r="F86" s="33">
        <f>F8+F48</f>
        <v>17807</v>
      </c>
      <c r="G86" s="33">
        <f>G8+G48</f>
        <v>14717</v>
      </c>
      <c r="H86" s="33">
        <f>H8+H48</f>
        <v>12579</v>
      </c>
      <c r="I86" s="33">
        <f>I8+I48</f>
        <v>10796</v>
      </c>
      <c r="J86" s="33">
        <f>J8+J48</f>
        <v>8631</v>
      </c>
      <c r="K86" s="33">
        <f>K8+K48</f>
        <v>7124</v>
      </c>
      <c r="L86" s="33">
        <f>L8+L48</f>
        <v>5067</v>
      </c>
      <c r="M86" s="33">
        <f>M8+M48</f>
        <v>2655</v>
      </c>
      <c r="N86" s="33">
        <f>N8+N48</f>
        <v>1521</v>
      </c>
      <c r="O86" s="33">
        <f>O8+O48</f>
        <v>902</v>
      </c>
      <c r="P86" s="33">
        <f>P8+P48</f>
        <v>297</v>
      </c>
      <c r="Q86" s="33">
        <f>Q8+Q48</f>
        <v>164</v>
      </c>
      <c r="R86" s="33">
        <f>R8+R48</f>
        <v>126</v>
      </c>
      <c r="S86" s="33">
        <f t="shared" si="13"/>
        <v>171750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ht="11.25">
      <c r="A87" s="4">
        <v>70</v>
      </c>
      <c r="B87" s="15" t="str">
        <f t="shared" si="14"/>
        <v>Normédica</v>
      </c>
      <c r="C87" s="33">
        <f>C9+C49</f>
        <v>10653</v>
      </c>
      <c r="D87" s="33">
        <f>D9+D49</f>
        <v>1993</v>
      </c>
      <c r="E87" s="33">
        <f>E9+E49</f>
        <v>2613</v>
      </c>
      <c r="F87" s="33">
        <f>F9+F49</f>
        <v>2877</v>
      </c>
      <c r="G87" s="33">
        <f>G9+G49</f>
        <v>2553</v>
      </c>
      <c r="H87" s="33">
        <f>H9+H49</f>
        <v>2264</v>
      </c>
      <c r="I87" s="33">
        <f>I9+I49</f>
        <v>1729</v>
      </c>
      <c r="J87" s="33">
        <f>J9+J49</f>
        <v>1218</v>
      </c>
      <c r="K87" s="33">
        <f>K9+K49</f>
        <v>794</v>
      </c>
      <c r="L87" s="33">
        <f>L9+L49</f>
        <v>359</v>
      </c>
      <c r="M87" s="33">
        <f>M9+M49</f>
        <v>150</v>
      </c>
      <c r="N87" s="33">
        <f>N9+N49</f>
        <v>66</v>
      </c>
      <c r="O87" s="33">
        <f>O9+O49</f>
        <v>35</v>
      </c>
      <c r="P87" s="33">
        <f>P9+P49</f>
        <v>12</v>
      </c>
      <c r="Q87" s="33">
        <f>Q9+Q49</f>
        <v>6</v>
      </c>
      <c r="R87" s="33">
        <f>R9+R49</f>
        <v>4</v>
      </c>
      <c r="S87" s="33">
        <f t="shared" si="13"/>
        <v>27326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ht="11.25">
      <c r="A88" s="4">
        <v>78</v>
      </c>
      <c r="B88" s="15" t="str">
        <f t="shared" si="14"/>
        <v>ING Salud S.A.</v>
      </c>
      <c r="C88" s="33">
        <f>C10+C50</f>
        <v>105462</v>
      </c>
      <c r="D88" s="33">
        <f>D10+D50</f>
        <v>28145</v>
      </c>
      <c r="E88" s="33">
        <f>E10+E50</f>
        <v>31616</v>
      </c>
      <c r="F88" s="33">
        <f>F10+F50</f>
        <v>33330</v>
      </c>
      <c r="G88" s="33">
        <f>G10+G50</f>
        <v>28756</v>
      </c>
      <c r="H88" s="33">
        <f>H10+H50</f>
        <v>23864</v>
      </c>
      <c r="I88" s="33">
        <f>I10+I50</f>
        <v>18520</v>
      </c>
      <c r="J88" s="33">
        <f>J10+J50</f>
        <v>13949</v>
      </c>
      <c r="K88" s="33">
        <f>K10+K50</f>
        <v>10369</v>
      </c>
      <c r="L88" s="33">
        <f>L10+L50</f>
        <v>5882</v>
      </c>
      <c r="M88" s="33">
        <f>M10+M50</f>
        <v>2621</v>
      </c>
      <c r="N88" s="33">
        <f>N10+N50</f>
        <v>1613</v>
      </c>
      <c r="O88" s="33">
        <f>O10+O50</f>
        <v>829</v>
      </c>
      <c r="P88" s="33">
        <f>P10+P50</f>
        <v>351</v>
      </c>
      <c r="Q88" s="33">
        <f>Q10+Q50</f>
        <v>112</v>
      </c>
      <c r="R88" s="33">
        <f>R10+R50</f>
        <v>0</v>
      </c>
      <c r="S88" s="33">
        <f t="shared" si="13"/>
        <v>305419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ht="11.25">
      <c r="A89" s="4">
        <v>80</v>
      </c>
      <c r="B89" s="15" t="str">
        <f t="shared" si="14"/>
        <v>Vida Tres</v>
      </c>
      <c r="C89" s="33">
        <f>C11+C51</f>
        <v>23362</v>
      </c>
      <c r="D89" s="33">
        <f>D11+D51</f>
        <v>4697</v>
      </c>
      <c r="E89" s="33">
        <f>E11+E51</f>
        <v>6197</v>
      </c>
      <c r="F89" s="33">
        <f>F11+F51</f>
        <v>7628</v>
      </c>
      <c r="G89" s="33">
        <f>G11+G51</f>
        <v>6871</v>
      </c>
      <c r="H89" s="33">
        <f>H11+H51</f>
        <v>5658</v>
      </c>
      <c r="I89" s="33">
        <f>I11+I51</f>
        <v>4399</v>
      </c>
      <c r="J89" s="33">
        <f>J11+J51</f>
        <v>3286</v>
      </c>
      <c r="K89" s="33">
        <f>K11+K51</f>
        <v>2660</v>
      </c>
      <c r="L89" s="33">
        <f>L11+L51</f>
        <v>1763</v>
      </c>
      <c r="M89" s="33">
        <f>M11+M51</f>
        <v>1184</v>
      </c>
      <c r="N89" s="33">
        <f>N11+N51</f>
        <v>846</v>
      </c>
      <c r="O89" s="33">
        <f>O11+O51</f>
        <v>401</v>
      </c>
      <c r="P89" s="33">
        <f>P11+P51</f>
        <v>150</v>
      </c>
      <c r="Q89" s="33">
        <f>Q11+Q51</f>
        <v>73</v>
      </c>
      <c r="R89" s="33">
        <f>R11+R51</f>
        <v>0</v>
      </c>
      <c r="S89" s="33">
        <f t="shared" si="13"/>
        <v>69175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ht="11.25">
      <c r="A90" s="4">
        <v>88</v>
      </c>
      <c r="B90" s="15" t="str">
        <f t="shared" si="14"/>
        <v>Mas Vida</v>
      </c>
      <c r="C90" s="33">
        <f>C12+C52</f>
        <v>37765</v>
      </c>
      <c r="D90" s="33">
        <f>D12+D52</f>
        <v>6136</v>
      </c>
      <c r="E90" s="33">
        <f>E12+E52</f>
        <v>8090</v>
      </c>
      <c r="F90" s="33">
        <f>F12+F52</f>
        <v>10566</v>
      </c>
      <c r="G90" s="33">
        <f>G12+G52</f>
        <v>9736</v>
      </c>
      <c r="H90" s="33">
        <f>H12+H52</f>
        <v>8216</v>
      </c>
      <c r="I90" s="33">
        <f>I12+I52</f>
        <v>6086</v>
      </c>
      <c r="J90" s="33">
        <f>J12+J52</f>
        <v>4309</v>
      </c>
      <c r="K90" s="33">
        <f>K12+K52</f>
        <v>2272</v>
      </c>
      <c r="L90" s="33">
        <f>L12+L52</f>
        <v>1244</v>
      </c>
      <c r="M90" s="33">
        <f>M12+M52</f>
        <v>568</v>
      </c>
      <c r="N90" s="33">
        <f>N12+N52</f>
        <v>362</v>
      </c>
      <c r="O90" s="33">
        <f>O12+O52</f>
        <v>215</v>
      </c>
      <c r="P90" s="33">
        <f>P12+P52</f>
        <v>76</v>
      </c>
      <c r="Q90" s="33">
        <f>Q12+Q52</f>
        <v>48</v>
      </c>
      <c r="R90" s="33">
        <f>R12+R52</f>
        <v>0</v>
      </c>
      <c r="S90" s="33">
        <f t="shared" si="13"/>
        <v>95689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1:256" ht="11.25">
      <c r="A91" s="4">
        <v>99</v>
      </c>
      <c r="B91" s="15" t="str">
        <f t="shared" si="14"/>
        <v>Isapre Banmédica</v>
      </c>
      <c r="C91" s="33">
        <f>C13+C53</f>
        <v>90658</v>
      </c>
      <c r="D91" s="33">
        <f>D13+D53</f>
        <v>21133</v>
      </c>
      <c r="E91" s="33">
        <f>E13+E53</f>
        <v>22216</v>
      </c>
      <c r="F91" s="33">
        <f>F13+F53</f>
        <v>23708</v>
      </c>
      <c r="G91" s="33">
        <f>G13+G53</f>
        <v>23288</v>
      </c>
      <c r="H91" s="33">
        <f>H13+H53</f>
        <v>20378</v>
      </c>
      <c r="I91" s="33">
        <f>I13+I53</f>
        <v>15221</v>
      </c>
      <c r="J91" s="33">
        <f>J13+J53</f>
        <v>11385</v>
      </c>
      <c r="K91" s="33">
        <f>K13+K53</f>
        <v>8925</v>
      </c>
      <c r="L91" s="33">
        <f>L13+L53</f>
        <v>5906</v>
      </c>
      <c r="M91" s="33">
        <f>M13+M53</f>
        <v>3084</v>
      </c>
      <c r="N91" s="33">
        <f>N13+N53</f>
        <v>1786</v>
      </c>
      <c r="O91" s="33">
        <f>O13+O53</f>
        <v>1081</v>
      </c>
      <c r="P91" s="33">
        <f>P13+P53</f>
        <v>433</v>
      </c>
      <c r="Q91" s="33">
        <f>Q13+Q53</f>
        <v>266</v>
      </c>
      <c r="R91" s="33">
        <f>R13+R53</f>
        <v>1</v>
      </c>
      <c r="S91" s="33">
        <f t="shared" si="13"/>
        <v>249469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ht="11.25">
      <c r="A92" s="4">
        <v>104</v>
      </c>
      <c r="B92" s="15" t="str">
        <f t="shared" si="14"/>
        <v>Sfera</v>
      </c>
      <c r="C92" s="33">
        <f>C14+C54</f>
        <v>5944</v>
      </c>
      <c r="D92" s="33">
        <f>D14+D54</f>
        <v>2412</v>
      </c>
      <c r="E92" s="33">
        <f>E14+E54</f>
        <v>3053</v>
      </c>
      <c r="F92" s="33">
        <f>F14+F54</f>
        <v>2386</v>
      </c>
      <c r="G92" s="33">
        <f>G14+G54</f>
        <v>2073</v>
      </c>
      <c r="H92" s="33">
        <f>H14+H54</f>
        <v>1705</v>
      </c>
      <c r="I92" s="33">
        <f>I14+I54</f>
        <v>1183</v>
      </c>
      <c r="J92" s="33">
        <f>J14+J54</f>
        <v>765</v>
      </c>
      <c r="K92" s="33">
        <f>K14+K54</f>
        <v>477</v>
      </c>
      <c r="L92" s="33">
        <f>L14+L54</f>
        <v>130</v>
      </c>
      <c r="M92" s="33">
        <f>M14+M54</f>
        <v>40</v>
      </c>
      <c r="N92" s="33">
        <f>N14+N54</f>
        <v>12</v>
      </c>
      <c r="O92" s="33">
        <f>O14+O54</f>
        <v>9</v>
      </c>
      <c r="P92" s="33">
        <f>P14+P54</f>
        <v>2</v>
      </c>
      <c r="Q92" s="33">
        <f>Q14+Q54</f>
        <v>1</v>
      </c>
      <c r="R92" s="33">
        <f>R14+R54</f>
        <v>0</v>
      </c>
      <c r="S92" s="33">
        <f t="shared" si="13"/>
        <v>20192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1:256" ht="11.25">
      <c r="A93" s="4">
        <v>107</v>
      </c>
      <c r="B93" s="15" t="str">
        <f t="shared" si="14"/>
        <v>Consalud S.A.</v>
      </c>
      <c r="C93" s="33">
        <f>C15+C55</f>
        <v>115391</v>
      </c>
      <c r="D93" s="33">
        <f>D15+D55</f>
        <v>27433</v>
      </c>
      <c r="E93" s="33">
        <f>E15+E55</f>
        <v>27711</v>
      </c>
      <c r="F93" s="33">
        <f>F15+F55</f>
        <v>30138</v>
      </c>
      <c r="G93" s="33">
        <f>G15+G55</f>
        <v>29843</v>
      </c>
      <c r="H93" s="33">
        <f>H15+H55</f>
        <v>28844</v>
      </c>
      <c r="I93" s="33">
        <f>I15+I55</f>
        <v>22938</v>
      </c>
      <c r="J93" s="33">
        <f>J15+J55</f>
        <v>17680</v>
      </c>
      <c r="K93" s="33">
        <f>K15+K55</f>
        <v>13201</v>
      </c>
      <c r="L93" s="33">
        <f>L15+L55</f>
        <v>8723</v>
      </c>
      <c r="M93" s="33">
        <f>M15+M55</f>
        <v>4558</v>
      </c>
      <c r="N93" s="33">
        <f>N15+N55</f>
        <v>2953</v>
      </c>
      <c r="O93" s="33">
        <f>O15+O55</f>
        <v>1295</v>
      </c>
      <c r="P93" s="33">
        <f>P15+P55</f>
        <v>508</v>
      </c>
      <c r="Q93" s="33">
        <f>Q15+Q55</f>
        <v>276</v>
      </c>
      <c r="R93" s="33">
        <f>R15+R55</f>
        <v>0</v>
      </c>
      <c r="S93" s="33">
        <f t="shared" si="13"/>
        <v>331492</v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ht="11.25">
      <c r="A94" s="4"/>
      <c r="B94" s="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2:256" ht="11.25">
      <c r="B95" s="15" t="s">
        <v>49</v>
      </c>
      <c r="C95" s="33">
        <f aca="true" t="shared" si="15" ref="C95:S95">SUM(C85:C94)</f>
        <v>464249</v>
      </c>
      <c r="D95" s="33">
        <f t="shared" si="15"/>
        <v>113029</v>
      </c>
      <c r="E95" s="33">
        <f t="shared" si="15"/>
        <v>124170</v>
      </c>
      <c r="F95" s="33">
        <f t="shared" si="15"/>
        <v>134297</v>
      </c>
      <c r="G95" s="33">
        <f t="shared" si="15"/>
        <v>122592</v>
      </c>
      <c r="H95" s="33">
        <f t="shared" si="15"/>
        <v>107528</v>
      </c>
      <c r="I95" s="33">
        <f t="shared" si="15"/>
        <v>83792</v>
      </c>
      <c r="J95" s="33">
        <f t="shared" si="15"/>
        <v>63503</v>
      </c>
      <c r="K95" s="33">
        <f t="shared" si="15"/>
        <v>47691</v>
      </c>
      <c r="L95" s="33">
        <f t="shared" si="15"/>
        <v>30448</v>
      </c>
      <c r="M95" s="33">
        <f t="shared" si="15"/>
        <v>15820</v>
      </c>
      <c r="N95" s="33">
        <f t="shared" si="15"/>
        <v>10018</v>
      </c>
      <c r="O95" s="33">
        <f t="shared" si="15"/>
        <v>5326</v>
      </c>
      <c r="P95" s="33">
        <f t="shared" si="15"/>
        <v>2076</v>
      </c>
      <c r="Q95" s="33">
        <f t="shared" si="15"/>
        <v>1071</v>
      </c>
      <c r="R95" s="33">
        <f t="shared" si="15"/>
        <v>134</v>
      </c>
      <c r="S95" s="33">
        <f t="shared" si="15"/>
        <v>1325744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ht="11.25">
      <c r="A96" s="4"/>
      <c r="B96" s="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ht="11.25">
      <c r="A97" s="4">
        <v>62</v>
      </c>
      <c r="B97" s="15" t="s">
        <v>50</v>
      </c>
      <c r="C97" s="33">
        <f>C19+C59</f>
        <v>1283</v>
      </c>
      <c r="D97" s="33">
        <f>D19+D59</f>
        <v>380</v>
      </c>
      <c r="E97" s="33">
        <f>E19+E59</f>
        <v>54</v>
      </c>
      <c r="F97" s="33">
        <f>F19+F59</f>
        <v>74</v>
      </c>
      <c r="G97" s="33">
        <f>G19+G59</f>
        <v>126</v>
      </c>
      <c r="H97" s="33">
        <f>H19+H59</f>
        <v>324</v>
      </c>
      <c r="I97" s="33">
        <f>I19+I59</f>
        <v>453</v>
      </c>
      <c r="J97" s="33">
        <f>J19+J59</f>
        <v>467</v>
      </c>
      <c r="K97" s="33">
        <f>K19+K59</f>
        <v>251</v>
      </c>
      <c r="L97" s="33">
        <f>L19+L59</f>
        <v>84</v>
      </c>
      <c r="M97" s="33">
        <f>M19+M59</f>
        <v>21</v>
      </c>
      <c r="N97" s="33">
        <f>N19+N59</f>
        <v>13</v>
      </c>
      <c r="O97" s="33">
        <f>O19+O59</f>
        <v>6</v>
      </c>
      <c r="P97" s="33">
        <f>P19+P59</f>
        <v>3</v>
      </c>
      <c r="Q97" s="33">
        <f>Q19+Q59</f>
        <v>4</v>
      </c>
      <c r="R97" s="33">
        <f>R19+R59</f>
        <v>0</v>
      </c>
      <c r="S97" s="33">
        <f aca="true" t="shared" si="16" ref="S97:S104">SUM(C97:R97)</f>
        <v>3543</v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ht="11.25">
      <c r="A98" s="4">
        <v>63</v>
      </c>
      <c r="B98" s="15" t="s">
        <v>51</v>
      </c>
      <c r="C98" s="33">
        <f>C20+C60</f>
        <v>7901</v>
      </c>
      <c r="D98" s="33">
        <f>D20+D60</f>
        <v>2376</v>
      </c>
      <c r="E98" s="33">
        <f>E20+E60</f>
        <v>1744</v>
      </c>
      <c r="F98" s="33">
        <f>F20+F60</f>
        <v>1326</v>
      </c>
      <c r="G98" s="33">
        <f>G20+G60</f>
        <v>1402</v>
      </c>
      <c r="H98" s="33">
        <f>H20+H60</f>
        <v>1368</v>
      </c>
      <c r="I98" s="33">
        <f>I20+I60</f>
        <v>1492</v>
      </c>
      <c r="J98" s="33">
        <f>J20+J60</f>
        <v>2037</v>
      </c>
      <c r="K98" s="33">
        <f>K20+K60</f>
        <v>1832</v>
      </c>
      <c r="L98" s="33">
        <f>L20+L60</f>
        <v>1130</v>
      </c>
      <c r="M98" s="33">
        <f>M20+M60</f>
        <v>518</v>
      </c>
      <c r="N98" s="33">
        <f>N20+N60</f>
        <v>232</v>
      </c>
      <c r="O98" s="33">
        <f>O20+O60</f>
        <v>83</v>
      </c>
      <c r="P98" s="33">
        <f>P20+P60</f>
        <v>32</v>
      </c>
      <c r="Q98" s="33">
        <f>Q20+Q60</f>
        <v>28</v>
      </c>
      <c r="R98" s="33">
        <f>R20+R60</f>
        <v>0</v>
      </c>
      <c r="S98" s="33">
        <f t="shared" si="16"/>
        <v>23501</v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ht="11.25">
      <c r="A99" s="4">
        <v>65</v>
      </c>
      <c r="B99" s="15" t="s">
        <v>52</v>
      </c>
      <c r="C99" s="33">
        <f>C21+C61</f>
        <v>6947</v>
      </c>
      <c r="D99" s="33">
        <f>D21+D61</f>
        <v>1279</v>
      </c>
      <c r="E99" s="33">
        <f>E21+E61</f>
        <v>386</v>
      </c>
      <c r="F99" s="33">
        <f>F21+F61</f>
        <v>523</v>
      </c>
      <c r="G99" s="33">
        <f>G21+G61</f>
        <v>1188</v>
      </c>
      <c r="H99" s="33">
        <f>H21+H61</f>
        <v>1620</v>
      </c>
      <c r="I99" s="33">
        <f>I21+I61</f>
        <v>1573</v>
      </c>
      <c r="J99" s="33">
        <f>J21+J61</f>
        <v>1481</v>
      </c>
      <c r="K99" s="33">
        <f>K21+K61</f>
        <v>1069</v>
      </c>
      <c r="L99" s="33">
        <f>L21+L61</f>
        <v>455</v>
      </c>
      <c r="M99" s="33">
        <f>M21+M61</f>
        <v>133</v>
      </c>
      <c r="N99" s="33">
        <f>N21+N61</f>
        <v>69</v>
      </c>
      <c r="O99" s="33">
        <f>O21+O61</f>
        <v>47</v>
      </c>
      <c r="P99" s="33">
        <f>P21+P61</f>
        <v>15</v>
      </c>
      <c r="Q99" s="33">
        <f>Q21+Q61</f>
        <v>19</v>
      </c>
      <c r="R99" s="33">
        <f>R21+R61</f>
        <v>0</v>
      </c>
      <c r="S99" s="33">
        <f t="shared" si="16"/>
        <v>16804</v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ht="11.25">
      <c r="A100" s="4">
        <v>68</v>
      </c>
      <c r="B100" s="15" t="s">
        <v>53</v>
      </c>
      <c r="C100" s="33">
        <f>C22+C62</f>
        <v>950</v>
      </c>
      <c r="D100" s="33">
        <f>D22+D62</f>
        <v>227</v>
      </c>
      <c r="E100" s="33">
        <f>E22+E62</f>
        <v>87</v>
      </c>
      <c r="F100" s="33">
        <f>F22+F62</f>
        <v>138</v>
      </c>
      <c r="G100" s="33">
        <f>G22+G62</f>
        <v>171</v>
      </c>
      <c r="H100" s="33">
        <f>H22+H62</f>
        <v>151</v>
      </c>
      <c r="I100" s="33">
        <f>I22+I62</f>
        <v>200</v>
      </c>
      <c r="J100" s="33">
        <f>J22+J62</f>
        <v>287</v>
      </c>
      <c r="K100" s="33">
        <f>K22+K62</f>
        <v>257</v>
      </c>
      <c r="L100" s="33">
        <f>L22+L62</f>
        <v>123</v>
      </c>
      <c r="M100" s="33">
        <f>M22+M62</f>
        <v>25</v>
      </c>
      <c r="N100" s="33">
        <f>N22+N62</f>
        <v>20</v>
      </c>
      <c r="O100" s="33">
        <f>O22+O62</f>
        <v>5</v>
      </c>
      <c r="P100" s="33">
        <f>P22+P62</f>
        <v>4</v>
      </c>
      <c r="Q100" s="33">
        <f>Q22+Q62</f>
        <v>4</v>
      </c>
      <c r="R100" s="33">
        <f>R22+R62</f>
        <v>0</v>
      </c>
      <c r="S100" s="33">
        <f t="shared" si="16"/>
        <v>2649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ht="11.25">
      <c r="A101" s="4">
        <v>76</v>
      </c>
      <c r="B101" s="15" t="s">
        <v>54</v>
      </c>
      <c r="C101" s="33">
        <f>C23+C63</f>
        <v>3743</v>
      </c>
      <c r="D101" s="33">
        <f>D23+D63</f>
        <v>899</v>
      </c>
      <c r="E101" s="33">
        <f>E23+E63</f>
        <v>455</v>
      </c>
      <c r="F101" s="33">
        <f>F23+F63</f>
        <v>532</v>
      </c>
      <c r="G101" s="33">
        <f>G23+G63</f>
        <v>605</v>
      </c>
      <c r="H101" s="33">
        <f>H23+H63</f>
        <v>565</v>
      </c>
      <c r="I101" s="33">
        <f>I23+I63</f>
        <v>550</v>
      </c>
      <c r="J101" s="33">
        <f>J23+J63</f>
        <v>780</v>
      </c>
      <c r="K101" s="33">
        <f>K23+K63</f>
        <v>1193</v>
      </c>
      <c r="L101" s="33">
        <f>L23+L63</f>
        <v>835</v>
      </c>
      <c r="M101" s="33">
        <f>M23+M63</f>
        <v>475</v>
      </c>
      <c r="N101" s="33">
        <f>N23+N63</f>
        <v>525</v>
      </c>
      <c r="O101" s="33">
        <f>O23+O63</f>
        <v>572</v>
      </c>
      <c r="P101" s="33">
        <f>P23+P63</f>
        <v>355</v>
      </c>
      <c r="Q101" s="33">
        <f>Q23+Q63</f>
        <v>247</v>
      </c>
      <c r="R101" s="33">
        <f>R23+R63</f>
        <v>0</v>
      </c>
      <c r="S101" s="33">
        <f t="shared" si="16"/>
        <v>12331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ht="11.25">
      <c r="A102" s="4">
        <v>81</v>
      </c>
      <c r="B102" s="15" t="s">
        <v>55</v>
      </c>
      <c r="C102" s="33">
        <f>C24+C64</f>
        <v>2375</v>
      </c>
      <c r="D102" s="33">
        <f>D24+D64</f>
        <v>422</v>
      </c>
      <c r="E102" s="33">
        <f>E24+E64</f>
        <v>293</v>
      </c>
      <c r="F102" s="33">
        <f>F24+F64</f>
        <v>400</v>
      </c>
      <c r="G102" s="33">
        <f>G24+G64</f>
        <v>489</v>
      </c>
      <c r="H102" s="33">
        <f>H24+H64</f>
        <v>459</v>
      </c>
      <c r="I102" s="33">
        <f>I24+I64</f>
        <v>341</v>
      </c>
      <c r="J102" s="33">
        <f>J24+J64</f>
        <v>520</v>
      </c>
      <c r="K102" s="33">
        <f>K24+K64</f>
        <v>748</v>
      </c>
      <c r="L102" s="33">
        <f>L24+L64</f>
        <v>482</v>
      </c>
      <c r="M102" s="33">
        <f>M24+M64</f>
        <v>217</v>
      </c>
      <c r="N102" s="33">
        <f>N24+N64</f>
        <v>96</v>
      </c>
      <c r="O102" s="33">
        <f>O24+O64</f>
        <v>21</v>
      </c>
      <c r="P102" s="33">
        <f>P24+P64</f>
        <v>6</v>
      </c>
      <c r="Q102" s="33">
        <f>Q24+Q64</f>
        <v>1</v>
      </c>
      <c r="R102" s="33">
        <f>R24+R64</f>
        <v>1</v>
      </c>
      <c r="S102" s="33">
        <f t="shared" si="16"/>
        <v>6871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ht="11.25">
      <c r="A103" s="4">
        <v>85</v>
      </c>
      <c r="B103" s="15" t="s">
        <v>56</v>
      </c>
      <c r="C103" s="33">
        <f>C25+C65</f>
        <v>2917</v>
      </c>
      <c r="D103" s="33">
        <f>D25+D65</f>
        <v>452</v>
      </c>
      <c r="E103" s="33">
        <f>E25+E65</f>
        <v>256</v>
      </c>
      <c r="F103" s="33">
        <f>F25+F65</f>
        <v>437</v>
      </c>
      <c r="G103" s="33">
        <f>G25+G65</f>
        <v>569</v>
      </c>
      <c r="H103" s="33">
        <f>H25+H65</f>
        <v>587</v>
      </c>
      <c r="I103" s="33">
        <f>I25+I65</f>
        <v>481</v>
      </c>
      <c r="J103" s="33">
        <f>J25+J65</f>
        <v>357</v>
      </c>
      <c r="K103" s="33">
        <f>K25+K65</f>
        <v>216</v>
      </c>
      <c r="L103" s="33">
        <f>L25+L65</f>
        <v>201</v>
      </c>
      <c r="M103" s="33">
        <f>M25+M65</f>
        <v>240</v>
      </c>
      <c r="N103" s="33">
        <f>N25+N65</f>
        <v>176</v>
      </c>
      <c r="O103" s="33">
        <f>O25+O65</f>
        <v>101</v>
      </c>
      <c r="P103" s="33">
        <f>P25+P65</f>
        <v>52</v>
      </c>
      <c r="Q103" s="33">
        <f>Q25+Q65</f>
        <v>45</v>
      </c>
      <c r="R103" s="33">
        <f>R25+R65</f>
        <v>0</v>
      </c>
      <c r="S103" s="33">
        <f t="shared" si="16"/>
        <v>7087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ht="11.25">
      <c r="A104" s="4">
        <v>94</v>
      </c>
      <c r="B104" s="15" t="s">
        <v>57</v>
      </c>
      <c r="C104" s="33">
        <f>C26+C66</f>
        <v>1058</v>
      </c>
      <c r="D104" s="33">
        <f>D26+D66</f>
        <v>100</v>
      </c>
      <c r="E104" s="33">
        <f>E26+E66</f>
        <v>134</v>
      </c>
      <c r="F104" s="33">
        <f>F26+F66</f>
        <v>167</v>
      </c>
      <c r="G104" s="33">
        <f>G26+G66</f>
        <v>213</v>
      </c>
      <c r="H104" s="33">
        <f>H26+H66</f>
        <v>253</v>
      </c>
      <c r="I104" s="33">
        <f>I26+I66</f>
        <v>226</v>
      </c>
      <c r="J104" s="33">
        <f>J26+J66</f>
        <v>203</v>
      </c>
      <c r="K104" s="33">
        <f>K26+K66</f>
        <v>130</v>
      </c>
      <c r="L104" s="33">
        <f>L26+L66</f>
        <v>58</v>
      </c>
      <c r="M104" s="33">
        <f>M26+M66</f>
        <v>15</v>
      </c>
      <c r="N104" s="33">
        <f>N26+N66</f>
        <v>6</v>
      </c>
      <c r="O104" s="33">
        <f>O26+O66</f>
        <v>1</v>
      </c>
      <c r="P104" s="33">
        <f>P26+P66</f>
        <v>0</v>
      </c>
      <c r="Q104" s="33">
        <f>Q26+Q66</f>
        <v>0</v>
      </c>
      <c r="R104" s="33">
        <f>R26+R66</f>
        <v>0</v>
      </c>
      <c r="S104" s="33">
        <f t="shared" si="16"/>
        <v>2564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ht="11.25">
      <c r="A105" s="4"/>
      <c r="B105" s="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ht="11.25">
      <c r="A106" s="15"/>
      <c r="B106" s="15" t="s">
        <v>58</v>
      </c>
      <c r="C106" s="33">
        <f aca="true" t="shared" si="17" ref="C106:S106">SUM(C97:C104)</f>
        <v>27174</v>
      </c>
      <c r="D106" s="33">
        <f t="shared" si="17"/>
        <v>6135</v>
      </c>
      <c r="E106" s="33">
        <f t="shared" si="17"/>
        <v>3409</v>
      </c>
      <c r="F106" s="33">
        <f t="shared" si="17"/>
        <v>3597</v>
      </c>
      <c r="G106" s="33">
        <f t="shared" si="17"/>
        <v>4763</v>
      </c>
      <c r="H106" s="33">
        <f t="shared" si="17"/>
        <v>5327</v>
      </c>
      <c r="I106" s="33">
        <f t="shared" si="17"/>
        <v>5316</v>
      </c>
      <c r="J106" s="33">
        <f t="shared" si="17"/>
        <v>6132</v>
      </c>
      <c r="K106" s="33">
        <f t="shared" si="17"/>
        <v>5696</v>
      </c>
      <c r="L106" s="33">
        <f t="shared" si="17"/>
        <v>3368</v>
      </c>
      <c r="M106" s="33">
        <f t="shared" si="17"/>
        <v>1644</v>
      </c>
      <c r="N106" s="33">
        <f t="shared" si="17"/>
        <v>1137</v>
      </c>
      <c r="O106" s="33">
        <f t="shared" si="17"/>
        <v>836</v>
      </c>
      <c r="P106" s="33">
        <f t="shared" si="17"/>
        <v>467</v>
      </c>
      <c r="Q106" s="33">
        <f t="shared" si="17"/>
        <v>348</v>
      </c>
      <c r="R106" s="33">
        <f t="shared" si="17"/>
        <v>1</v>
      </c>
      <c r="S106" s="33">
        <f t="shared" si="17"/>
        <v>75350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ht="11.25">
      <c r="A107" s="4"/>
      <c r="B107" s="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ht="11.25">
      <c r="A108" s="19"/>
      <c r="B108" s="19" t="s">
        <v>59</v>
      </c>
      <c r="C108" s="33">
        <f aca="true" t="shared" si="18" ref="C108:S108">C95+C106</f>
        <v>491423</v>
      </c>
      <c r="D108" s="33">
        <f t="shared" si="18"/>
        <v>119164</v>
      </c>
      <c r="E108" s="33">
        <f t="shared" si="18"/>
        <v>127579</v>
      </c>
      <c r="F108" s="33">
        <f t="shared" si="18"/>
        <v>137894</v>
      </c>
      <c r="G108" s="33">
        <f t="shared" si="18"/>
        <v>127355</v>
      </c>
      <c r="H108" s="33">
        <f t="shared" si="18"/>
        <v>112855</v>
      </c>
      <c r="I108" s="33">
        <f t="shared" si="18"/>
        <v>89108</v>
      </c>
      <c r="J108" s="33">
        <f t="shared" si="18"/>
        <v>69635</v>
      </c>
      <c r="K108" s="33">
        <f t="shared" si="18"/>
        <v>53387</v>
      </c>
      <c r="L108" s="33">
        <f t="shared" si="18"/>
        <v>33816</v>
      </c>
      <c r="M108" s="33">
        <f t="shared" si="18"/>
        <v>17464</v>
      </c>
      <c r="N108" s="33">
        <f t="shared" si="18"/>
        <v>11155</v>
      </c>
      <c r="O108" s="33">
        <f t="shared" si="18"/>
        <v>6162</v>
      </c>
      <c r="P108" s="33">
        <f t="shared" si="18"/>
        <v>2543</v>
      </c>
      <c r="Q108" s="33">
        <f t="shared" si="18"/>
        <v>1419</v>
      </c>
      <c r="R108" s="33">
        <f t="shared" si="18"/>
        <v>135</v>
      </c>
      <c r="S108" s="33">
        <f t="shared" si="18"/>
        <v>1401094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ht="11.25">
      <c r="A109" s="4"/>
      <c r="B109" s="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ht="12" thickBot="1">
      <c r="A110" s="34"/>
      <c r="B110" s="34" t="s">
        <v>60</v>
      </c>
      <c r="C110" s="64">
        <f aca="true" t="shared" si="19" ref="C110:R110">(C108/$S108)</f>
        <v>0.350742348479117</v>
      </c>
      <c r="D110" s="64">
        <f t="shared" si="19"/>
        <v>0.08505068182434583</v>
      </c>
      <c r="E110" s="64">
        <f t="shared" si="19"/>
        <v>0.09105670283364285</v>
      </c>
      <c r="F110" s="64">
        <f t="shared" si="19"/>
        <v>0.09841880701794455</v>
      </c>
      <c r="G110" s="64">
        <f t="shared" si="19"/>
        <v>0.09089682776458967</v>
      </c>
      <c r="H110" s="64">
        <f t="shared" si="19"/>
        <v>0.08054777195534346</v>
      </c>
      <c r="I110" s="64">
        <f t="shared" si="19"/>
        <v>0.06359887345174556</v>
      </c>
      <c r="J110" s="64">
        <f t="shared" si="19"/>
        <v>0.04970044836392134</v>
      </c>
      <c r="K110" s="64">
        <f t="shared" si="19"/>
        <v>0.03810379603367083</v>
      </c>
      <c r="L110" s="64">
        <f t="shared" si="19"/>
        <v>0.024135425603135835</v>
      </c>
      <c r="M110" s="64">
        <f t="shared" si="19"/>
        <v>0.012464545562253496</v>
      </c>
      <c r="N110" s="64">
        <f t="shared" si="19"/>
        <v>0.007961635693251132</v>
      </c>
      <c r="O110" s="64">
        <f t="shared" si="19"/>
        <v>0.004397991854936214</v>
      </c>
      <c r="P110" s="64">
        <f t="shared" si="19"/>
        <v>0.0018150102705457307</v>
      </c>
      <c r="Q110" s="64">
        <f t="shared" si="19"/>
        <v>0.001012780013332439</v>
      </c>
      <c r="R110" s="64">
        <f t="shared" si="19"/>
        <v>9.635327822401638E-05</v>
      </c>
      <c r="S110" s="64">
        <f>SUM(C110:Q110)</f>
        <v>0.999903646721776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2:256" ht="11.25">
      <c r="B111" s="4"/>
      <c r="C111" s="4"/>
      <c r="D111" s="4"/>
      <c r="E111" s="4"/>
      <c r="F111" s="4"/>
      <c r="G111" s="4"/>
      <c r="H111" s="4"/>
      <c r="I111" s="4"/>
      <c r="J111" s="4"/>
      <c r="K111" s="15" t="s">
        <v>1</v>
      </c>
      <c r="L111" s="15" t="s">
        <v>1</v>
      </c>
      <c r="M111" s="15" t="s">
        <v>1</v>
      </c>
      <c r="N111" s="15" t="s">
        <v>1</v>
      </c>
      <c r="O111" s="4"/>
      <c r="P111" s="4"/>
      <c r="Q111" s="15" t="s">
        <v>1</v>
      </c>
      <c r="R111" s="15"/>
      <c r="S111" s="15" t="s">
        <v>1</v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2:256" ht="11.25">
      <c r="B112" s="15" t="str">
        <f>+B34</f>
        <v>Fuente: Superintendencia de Isapres, Archivo Maestro de Beneficiarios.</v>
      </c>
      <c r="C112" s="4"/>
      <c r="D112" s="4"/>
      <c r="E112" s="4"/>
      <c r="F112" s="4"/>
      <c r="G112" s="4"/>
      <c r="H112" s="4"/>
      <c r="I112" s="4"/>
      <c r="J112" s="4"/>
      <c r="K112" s="15" t="s">
        <v>1</v>
      </c>
      <c r="L112" s="15" t="s">
        <v>1</v>
      </c>
      <c r="M112" s="15" t="s">
        <v>1</v>
      </c>
      <c r="N112" s="15" t="s">
        <v>1</v>
      </c>
      <c r="O112" s="4"/>
      <c r="P112" s="4"/>
      <c r="Q112" s="15" t="s">
        <v>1</v>
      </c>
      <c r="R112" s="15"/>
      <c r="S112" s="15" t="s">
        <v>1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ht="11.25">
      <c r="B113" s="15" t="str">
        <f>+B35</f>
        <v>(*) Son aquellos datos que no presentan información en el campo edad.</v>
      </c>
    </row>
    <row r="114" spans="2:19" ht="23.25" customHeight="1">
      <c r="B114" s="147">
        <f>+B76</f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</row>
    <row r="115" spans="2:19" ht="23.25" customHeight="1">
      <c r="B115" s="147">
        <f>+B77</f>
      </c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</row>
    <row r="116" spans="2:19" ht="21.75" customHeight="1">
      <c r="B116" s="149">
        <f>+B38</f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1:19" ht="12.75">
      <c r="A117" s="141" t="s">
        <v>248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</sheetData>
  <mergeCells count="22">
    <mergeCell ref="B116:S116"/>
    <mergeCell ref="C83:Q83"/>
    <mergeCell ref="C45:Q45"/>
    <mergeCell ref="B76:S76"/>
    <mergeCell ref="B78:S78"/>
    <mergeCell ref="B114:S114"/>
    <mergeCell ref="B77:S77"/>
    <mergeCell ref="A79:S79"/>
    <mergeCell ref="B38:S38"/>
    <mergeCell ref="B115:S115"/>
    <mergeCell ref="B80:S80"/>
    <mergeCell ref="B81:S81"/>
    <mergeCell ref="A117:S117"/>
    <mergeCell ref="B43:S43"/>
    <mergeCell ref="B37:S37"/>
    <mergeCell ref="A1:S1"/>
    <mergeCell ref="A41:S41"/>
    <mergeCell ref="B2:S2"/>
    <mergeCell ref="B3:S3"/>
    <mergeCell ref="C5:Q5"/>
    <mergeCell ref="B42:S42"/>
    <mergeCell ref="B36:S36"/>
  </mergeCells>
  <hyperlinks>
    <hyperlink ref="A1" location="Indice!A1" display="Volver"/>
    <hyperlink ref="A41" location="Indice!A1" display="Volver"/>
    <hyperlink ref="A79" location="Indice!A1" display="Volver"/>
    <hyperlink ref="A117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2003-06-17T19:51:04Z</cp:lastPrinted>
  <dcterms:created xsi:type="dcterms:W3CDTF">2001-09-05T03:59:06Z</dcterms:created>
  <dcterms:modified xsi:type="dcterms:W3CDTF">2004-05-13T17:02:00Z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